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125" yWindow="1410" windowWidth="14400" windowHeight="10320"/>
  </bookViews>
  <sheets>
    <sheet name="тепло  2021 УТВЕРЖДЕНИЕ " sheetId="20" r:id="rId1"/>
    <sheet name="Прил№1ГУП БКЭ" sheetId="14" r:id="rId2"/>
    <sheet name="Прил№2ГУП БКЭ " sheetId="22" r:id="rId3"/>
    <sheet name="Прил№3ГУП БКЭ" sheetId="19" r:id="rId4"/>
  </sheets>
  <externalReferences>
    <externalReference r:id="rId5"/>
    <externalReference r:id="rId6"/>
    <externalReference r:id="rId7"/>
  </externalReferences>
  <definedNames>
    <definedName name="_xlnm._FilterDatabase" localSheetId="0" hidden="1">'тепло  2021 УТВЕРЖДЕНИЕ '!$A$3:$Q$243</definedName>
    <definedName name="Z_29C076BA_939C_42D9_A03B_C1AE87C8B49B_.wvu.Cols" localSheetId="0" hidden="1">'тепло  2021 УТВЕРЖДЕНИЕ '!#REF!,'тепло  2021 УТВЕРЖДЕНИЕ '!#REF!,'тепло  2021 УТВЕРЖДЕНИЕ '!#REF!,'тепло  2021 УТВЕРЖДЕНИЕ '!#REF!</definedName>
    <definedName name="Z_29C076BA_939C_42D9_A03B_C1AE87C8B49B_.wvu.FilterData" localSheetId="0" hidden="1">'тепло  2021 УТВЕРЖДЕНИЕ '!$A$1:$G$84</definedName>
    <definedName name="Z_29C076BA_939C_42D9_A03B_C1AE87C8B49B_.wvu.PrintArea" localSheetId="0" hidden="1">'тепло  2021 УТВЕРЖДЕНИЕ '!$A$1:$H$84</definedName>
    <definedName name="Z_29C076BA_939C_42D9_A03B_C1AE87C8B49B_.wvu.Rows" localSheetId="0" hidden="1">'тепло  2021 УТВЕРЖДЕНИЕ '!#REF!</definedName>
    <definedName name="Z_3933863F_9AFC_4C83_8AF8_35388F225C2D_.wvu.Cols" localSheetId="0" hidden="1">'тепло  2021 УТВЕРЖДЕНИЕ '!#REF!,'тепло  2021 УТВЕРЖДЕНИЕ '!#REF!,'тепло  2021 УТВЕРЖДЕНИЕ '!#REF!,'тепло  2021 УТВЕРЖДЕНИЕ '!#REF!</definedName>
    <definedName name="Z_3933863F_9AFC_4C83_8AF8_35388F225C2D_.wvu.PrintArea" localSheetId="0" hidden="1">'тепло  2021 УТВЕРЖДЕНИЕ '!$A$1:$H$81</definedName>
    <definedName name="Z_3933863F_9AFC_4C83_8AF8_35388F225C2D_.wvu.Rows" localSheetId="0" hidden="1">'тепло  2021 УТВЕРЖДЕНИЕ '!$2:$2,'тепло  2021 УТВЕРЖДЕНИЕ '!#REF!,'тепло  2021 УТВЕРЖДЕНИЕ '!#REF!,'тепло  2021 УТВЕРЖДЕНИЕ '!#REF!</definedName>
    <definedName name="Z_5BEFC297_9BDF_477A_BFA9_AC94C4FA5E23_.wvu.Cols" localSheetId="0" hidden="1">'тепло  2021 УТВЕРЖДЕНИЕ '!#REF!,'тепло  2021 УТВЕРЖДЕНИЕ '!#REF!,'тепло  2021 УТВЕРЖДЕНИЕ '!#REF!,'тепло  2021 УТВЕРЖДЕНИЕ '!#REF!</definedName>
    <definedName name="Z_5BEFC297_9BDF_477A_BFA9_AC94C4FA5E23_.wvu.PrintArea" localSheetId="0" hidden="1">'тепло  2021 УТВЕРЖДЕНИЕ '!$A$1:$H$81</definedName>
    <definedName name="Z_5BEFC297_9BDF_477A_BFA9_AC94C4FA5E23_.wvu.Rows" localSheetId="0" hidden="1">'тепло  2021 УТВЕРЖДЕНИЕ '!$2:$2,'тепло  2021 УТВЕРЖДЕНИЕ '!#REF!</definedName>
    <definedName name="Z_B37B2BFB_9724_423A_90AB_0C7700BC6538_.wvu.Cols" localSheetId="0" hidden="1">'тепло  2021 УТВЕРЖДЕНИЕ '!#REF!,'тепло  2021 УТВЕРЖДЕНИЕ '!#REF!,'тепло  2021 УТВЕРЖДЕНИЕ '!#REF!,'тепло  2021 УТВЕРЖДЕНИЕ '!#REF!</definedName>
    <definedName name="Z_B37B2BFB_9724_423A_90AB_0C7700BC6538_.wvu.PrintArea" localSheetId="0" hidden="1">'тепло  2021 УТВЕРЖДЕНИЕ '!$A$1:$H$81</definedName>
    <definedName name="Z_B37B2BFB_9724_423A_90AB_0C7700BC6538_.wvu.Rows" localSheetId="0" hidden="1">'тепло  2021 УТВЕРЖДЕНИЕ '!$2:$2,'тепло  2021 УТВЕРЖДЕНИЕ '!#REF!,'тепло  2021 УТВЕРЖДЕНИЕ '!#REF!,'тепло  2021 УТВЕРЖДЕНИЕ '!#REF!</definedName>
    <definedName name="Z_B5821EA8_E53D_4EFF_971D_5D4389142EF1_.wvu.Cols" localSheetId="0" hidden="1">'тепло  2021 УТВЕРЖДЕНИЕ '!#REF!,'тепло  2021 УТВЕРЖДЕНИЕ '!#REF!,'тепло  2021 УТВЕРЖДЕНИЕ '!#REF!,'тепло  2021 УТВЕРЖДЕНИЕ '!#REF!</definedName>
    <definedName name="Z_B5821EA8_E53D_4EFF_971D_5D4389142EF1_.wvu.PrintArea" localSheetId="0" hidden="1">'тепло  2021 УТВЕРЖДЕНИЕ '!$A$1:$H$84</definedName>
    <definedName name="Z_B5821EA8_E53D_4EFF_971D_5D4389142EF1_.wvu.Rows" localSheetId="0" hidden="1">'тепло  2021 УТВЕРЖДЕНИЕ '!$2:$2,'тепло  2021 УТВЕРЖДЕНИЕ '!#REF!,'тепло  2021 УТВЕРЖДЕНИЕ '!#REF!,'тепло  2021 УТВЕРЖДЕНИЕ '!#REF!,'тепло  2021 УТВЕРЖДЕНИЕ '!#REF!,'тепло  2021 УТВЕРЖДЕНИЕ '!#REF!</definedName>
    <definedName name="Z_C5255637_4E54_4DD7_A024_02FC7515573E_.wvu.Cols" localSheetId="0" hidden="1">'тепло  2021 УТВЕРЖДЕНИЕ '!#REF!,'тепло  2021 УТВЕРЖДЕНИЕ '!#REF!,'тепло  2021 УТВЕРЖДЕНИЕ '!#REF!,'тепло  2021 УТВЕРЖДЕНИЕ '!#REF!</definedName>
    <definedName name="Z_C5255637_4E54_4DD7_A024_02FC7515573E_.wvu.PrintArea" localSheetId="0" hidden="1">'тепло  2021 УТВЕРЖДЕНИЕ '!$A$1:$H$84</definedName>
    <definedName name="Z_C5255637_4E54_4DD7_A024_02FC7515573E_.wvu.Rows" localSheetId="0" hidden="1">'тепло  2021 УТВЕРЖДЕНИЕ '!$2:$2,'тепло  2021 УТВЕРЖДЕНИЕ '!#REF!,'тепло  2021 УТВЕРЖДЕНИЕ '!#REF!</definedName>
    <definedName name="Z_FADF48A8_5922_4740_94A1_AFFE985ED42B_.wvu.Cols" localSheetId="0" hidden="1">'тепло  2021 УТВЕРЖДЕНИЕ '!#REF!,'тепло  2021 УТВЕРЖДЕНИЕ '!#REF!,'тепло  2021 УТВЕРЖДЕНИЕ '!#REF!,'тепло  2021 УТВЕРЖДЕНИЕ '!#REF!</definedName>
    <definedName name="Z_FADF48A8_5922_4740_94A1_AFFE985ED42B_.wvu.PrintArea" localSheetId="0" hidden="1">'тепло  2021 УТВЕРЖДЕНИЕ '!$A$1:$H$81</definedName>
    <definedName name="Z_FADF48A8_5922_4740_94A1_AFFE985ED42B_.wvu.Rows" localSheetId="0" hidden="1">'тепло  2021 УТВЕРЖДЕНИЕ '!$2:$2,'тепло  2021 УТВЕРЖДЕНИЕ '!#REF!,'тепло  2021 УТВЕРЖДЕНИЕ '!#REF!,'тепло  2021 УТВЕРЖДЕНИЕ '!#REF!</definedName>
    <definedName name="_xlnm.Print_Area" localSheetId="0">'тепло  2021 УТВЕРЖДЕНИЕ '!$A$1:$Q$243</definedName>
  </definedNames>
  <calcPr calcId="145621" fullPrecision="0"/>
  <customWorkbookViews>
    <customWorkbookView name="татьяна - Личное представление" guid="{29C076BA-939C-42D9-A03B-C1AE87C8B49B}" mergeInterval="0" personalView="1" maximized="1" windowWidth="1362" windowHeight="549" activeSheetId="1"/>
    <customWorkbookView name="marina - Личное представление" guid="{3933863F-9AFC-4C83-8AF8-35388F225C2D}" mergeInterval="0" personalView="1" maximized="1" xWindow="1" yWindow="1" windowWidth="1600" windowHeight="637" activeSheetId="1"/>
    <customWorkbookView name="local - Личное представление" guid="{C5255637-4E54-4DD7-A024-02FC7515573E}" mergeInterval="0" personalView="1" maximized="1" windowWidth="1596" windowHeight="675" activeSheetId="1"/>
    <customWorkbookView name="tanya - Личное представление" guid="{B5821EA8-E53D-4EFF-971D-5D4389142EF1}" mergeInterval="0" personalView="1" maximized="1" windowWidth="1276" windowHeight="713" activeSheetId="1"/>
    <customWorkbookView name="monopol - Личное представление" guid="{FADF48A8-5922-4740-94A1-AFFE985ED42B}" mergeInterval="0" personalView="1" maximized="1" windowWidth="1276" windowHeight="779" activeSheetId="1"/>
    <customWorkbookView name="Anna Krasnyatova - Личное представление" guid="{5BEFC297-9BDF-477A-BFA9-AC94C4FA5E23}" mergeInterval="0" personalView="1" maximized="1" windowWidth="1916" windowHeight="775" activeSheetId="2"/>
    <customWorkbookView name="Нартова - Личное представление" guid="{B37B2BFB-9724-423A-90AB-0C7700BC6538}" mergeInterval="0" personalView="1" maximized="1" windowWidth="1362" windowHeight="523" activeSheetId="1"/>
  </customWorkbookViews>
</workbook>
</file>

<file path=xl/calcChain.xml><?xml version="1.0" encoding="utf-8"?>
<calcChain xmlns="http://schemas.openxmlformats.org/spreadsheetml/2006/main">
  <c r="L172" i="20" l="1"/>
  <c r="D159" i="20" l="1"/>
  <c r="D161" i="20" s="1"/>
  <c r="D163" i="20" s="1"/>
  <c r="P179" i="20" l="1"/>
  <c r="P183" i="20" l="1"/>
  <c r="M224" i="20" l="1"/>
  <c r="M67" i="20" l="1"/>
  <c r="M65" i="20"/>
  <c r="M69" i="20"/>
  <c r="M51" i="20"/>
  <c r="M49" i="20"/>
  <c r="M47" i="20"/>
  <c r="M39" i="20"/>
  <c r="M37" i="20"/>
  <c r="M43" i="20"/>
  <c r="M35" i="20"/>
  <c r="M27" i="20"/>
  <c r="M25" i="20"/>
  <c r="P24" i="20"/>
  <c r="M21" i="20"/>
  <c r="M41" i="20"/>
  <c r="M55" i="20"/>
  <c r="M53" i="20"/>
  <c r="M15" i="20"/>
  <c r="M13" i="20"/>
  <c r="M59" i="20"/>
  <c r="M31" i="20"/>
  <c r="M29" i="20"/>
  <c r="M11" i="20"/>
  <c r="M45" i="20"/>
  <c r="M19" i="20"/>
  <c r="M17" i="20"/>
  <c r="M5" i="20"/>
  <c r="L171" i="20" l="1"/>
  <c r="M172" i="20"/>
  <c r="K172" i="20"/>
  <c r="M86" i="20" l="1"/>
  <c r="L200" i="20" l="1"/>
  <c r="L199" i="20"/>
  <c r="L242" i="20" l="1"/>
  <c r="L243" i="20"/>
  <c r="L222" i="20" l="1"/>
  <c r="L221" i="20"/>
  <c r="L220" i="20"/>
  <c r="L219" i="20"/>
  <c r="L125" i="20" l="1"/>
  <c r="L126" i="20" s="1"/>
  <c r="L123" i="20"/>
  <c r="L124" i="20" s="1"/>
  <c r="L121" i="20"/>
  <c r="L122" i="20" s="1"/>
  <c r="L117" i="20"/>
  <c r="L118" i="20" s="1"/>
  <c r="M116" i="20"/>
  <c r="L197" i="20"/>
  <c r="J223" i="20" l="1"/>
  <c r="K223" i="20"/>
  <c r="N223" i="20" s="1"/>
  <c r="J224" i="20"/>
  <c r="K224" i="20"/>
  <c r="N224" i="20" s="1"/>
  <c r="M226" i="20" l="1"/>
  <c r="M198" i="20" l="1"/>
  <c r="K198" i="20"/>
  <c r="L198" i="20" s="1"/>
  <c r="M239" i="20" l="1"/>
  <c r="M164" i="20"/>
  <c r="M162" i="20"/>
  <c r="M158" i="20"/>
  <c r="M156" i="20"/>
  <c r="M130" i="20"/>
  <c r="M126" i="20"/>
  <c r="K126" i="20"/>
  <c r="M124" i="20"/>
  <c r="K124" i="20"/>
  <c r="K122" i="20"/>
  <c r="M122" i="20"/>
  <c r="M120" i="20"/>
  <c r="M118" i="20"/>
  <c r="K118" i="20"/>
  <c r="N122" i="20" l="1"/>
  <c r="N243" i="20"/>
  <c r="N242" i="20"/>
  <c r="S64" i="20" l="1"/>
  <c r="T64" i="20" s="1"/>
  <c r="U64" i="20" s="1"/>
  <c r="V49" i="20"/>
  <c r="S6" i="20"/>
  <c r="T6" i="20" s="1"/>
  <c r="U6" i="20" s="1"/>
  <c r="V6" i="20" s="1"/>
  <c r="S7" i="20"/>
  <c r="T7" i="20" s="1"/>
  <c r="U7" i="20" s="1"/>
  <c r="V7" i="20" s="1"/>
  <c r="S8" i="20"/>
  <c r="T8" i="20" s="1"/>
  <c r="U8" i="20" s="1"/>
  <c r="V8" i="20" s="1"/>
  <c r="S9" i="20"/>
  <c r="T9" i="20" s="1"/>
  <c r="U9" i="20" s="1"/>
  <c r="V9" i="20" s="1"/>
  <c r="S10" i="20"/>
  <c r="T10" i="20" s="1"/>
  <c r="U10" i="20" s="1"/>
  <c r="V10" i="20" s="1"/>
  <c r="S11" i="20"/>
  <c r="T11" i="20" s="1"/>
  <c r="U11" i="20" s="1"/>
  <c r="V11" i="20" s="1"/>
  <c r="S12" i="20"/>
  <c r="T12" i="20" s="1"/>
  <c r="U12" i="20" s="1"/>
  <c r="V12" i="20" s="1"/>
  <c r="S13" i="20"/>
  <c r="T13" i="20" s="1"/>
  <c r="U13" i="20" s="1"/>
  <c r="V13" i="20" s="1"/>
  <c r="S14" i="20"/>
  <c r="T14" i="20" s="1"/>
  <c r="U14" i="20" s="1"/>
  <c r="V14" i="20" s="1"/>
  <c r="S15" i="20"/>
  <c r="T15" i="20" s="1"/>
  <c r="U15" i="20" s="1"/>
  <c r="V15" i="20" s="1"/>
  <c r="S16" i="20"/>
  <c r="T16" i="20" s="1"/>
  <c r="U16" i="20" s="1"/>
  <c r="V16" i="20" s="1"/>
  <c r="S17" i="20"/>
  <c r="T17" i="20" s="1"/>
  <c r="U17" i="20" s="1"/>
  <c r="V17" i="20" s="1"/>
  <c r="S18" i="20"/>
  <c r="T18" i="20" s="1"/>
  <c r="U18" i="20" s="1"/>
  <c r="V18" i="20" s="1"/>
  <c r="S20" i="20"/>
  <c r="T20" i="20" s="1"/>
  <c r="U20" i="20" s="1"/>
  <c r="V20" i="20" s="1"/>
  <c r="S21" i="20"/>
  <c r="T21" i="20" s="1"/>
  <c r="U21" i="20" s="1"/>
  <c r="V21" i="20" s="1"/>
  <c r="S22" i="20"/>
  <c r="T22" i="20" s="1"/>
  <c r="U22" i="20" s="1"/>
  <c r="V22" i="20" s="1"/>
  <c r="S23" i="20"/>
  <c r="T23" i="20" s="1"/>
  <c r="U23" i="20" s="1"/>
  <c r="V23" i="20" s="1"/>
  <c r="S24" i="20"/>
  <c r="T24" i="20" s="1"/>
  <c r="U24" i="20" s="1"/>
  <c r="V24" i="20" s="1"/>
  <c r="S25" i="20"/>
  <c r="T25" i="20" s="1"/>
  <c r="U25" i="20" s="1"/>
  <c r="V25" i="20" s="1"/>
  <c r="S26" i="20"/>
  <c r="T26" i="20" s="1"/>
  <c r="U26" i="20" s="1"/>
  <c r="V26" i="20" s="1"/>
  <c r="S27" i="20"/>
  <c r="T27" i="20" s="1"/>
  <c r="U27" i="20" s="1"/>
  <c r="V27" i="20" s="1"/>
  <c r="S28" i="20"/>
  <c r="T28" i="20" s="1"/>
  <c r="U28" i="20" s="1"/>
  <c r="V28" i="20" s="1"/>
  <c r="S29" i="20"/>
  <c r="T29" i="20" s="1"/>
  <c r="U29" i="20" s="1"/>
  <c r="V29" i="20" s="1"/>
  <c r="S30" i="20"/>
  <c r="T30" i="20" s="1"/>
  <c r="U30" i="20" s="1"/>
  <c r="V30" i="20" s="1"/>
  <c r="S31" i="20"/>
  <c r="T31" i="20" s="1"/>
  <c r="U31" i="20" s="1"/>
  <c r="V31" i="20" s="1"/>
  <c r="S32" i="20"/>
  <c r="T32" i="20" s="1"/>
  <c r="U32" i="20" s="1"/>
  <c r="V32" i="20" s="1"/>
  <c r="S33" i="20"/>
  <c r="T33" i="20" s="1"/>
  <c r="U33" i="20" s="1"/>
  <c r="V33" i="20" s="1"/>
  <c r="S34" i="20"/>
  <c r="T34" i="20" s="1"/>
  <c r="U34" i="20" s="1"/>
  <c r="V34" i="20" s="1"/>
  <c r="S35" i="20"/>
  <c r="T35" i="20" s="1"/>
  <c r="U35" i="20" s="1"/>
  <c r="V35" i="20" s="1"/>
  <c r="S36" i="20"/>
  <c r="T36" i="20" s="1"/>
  <c r="U36" i="20" s="1"/>
  <c r="V36" i="20" s="1"/>
  <c r="S37" i="20"/>
  <c r="T37" i="20" s="1"/>
  <c r="U37" i="20" s="1"/>
  <c r="V37" i="20" s="1"/>
  <c r="S38" i="20"/>
  <c r="T38" i="20" s="1"/>
  <c r="U38" i="20" s="1"/>
  <c r="V38" i="20" s="1"/>
  <c r="S39" i="20"/>
  <c r="T39" i="20" s="1"/>
  <c r="U39" i="20" s="1"/>
  <c r="V39" i="20" s="1"/>
  <c r="S40" i="20"/>
  <c r="T40" i="20" s="1"/>
  <c r="U40" i="20" s="1"/>
  <c r="V40" i="20" s="1"/>
  <c r="S41" i="20"/>
  <c r="T41" i="20" s="1"/>
  <c r="U41" i="20" s="1"/>
  <c r="V41" i="20" s="1"/>
  <c r="S42" i="20"/>
  <c r="T42" i="20" s="1"/>
  <c r="U42" i="20" s="1"/>
  <c r="V42" i="20" s="1"/>
  <c r="S43" i="20"/>
  <c r="T43" i="20" s="1"/>
  <c r="U43" i="20" s="1"/>
  <c r="V43" i="20" s="1"/>
  <c r="S44" i="20"/>
  <c r="T44" i="20" s="1"/>
  <c r="U44" i="20" s="1"/>
  <c r="V44" i="20" s="1"/>
  <c r="S45" i="20"/>
  <c r="T45" i="20" s="1"/>
  <c r="U45" i="20" s="1"/>
  <c r="V45" i="20" s="1"/>
  <c r="S46" i="20"/>
  <c r="T46" i="20" s="1"/>
  <c r="U46" i="20" s="1"/>
  <c r="V46" i="20" s="1"/>
  <c r="S47" i="20"/>
  <c r="T47" i="20" s="1"/>
  <c r="U47" i="20" s="1"/>
  <c r="V47" i="20" s="1"/>
  <c r="S48" i="20"/>
  <c r="S49" i="20" s="1"/>
  <c r="S50" i="20"/>
  <c r="T50" i="20" s="1"/>
  <c r="U50" i="20" s="1"/>
  <c r="V50" i="20" s="1"/>
  <c r="S51" i="20"/>
  <c r="T51" i="20" s="1"/>
  <c r="U51" i="20" s="1"/>
  <c r="V51" i="20" s="1"/>
  <c r="S52" i="20"/>
  <c r="T52" i="20" s="1"/>
  <c r="U52" i="20" s="1"/>
  <c r="V52" i="20" s="1"/>
  <c r="S53" i="20"/>
  <c r="T53" i="20" s="1"/>
  <c r="U53" i="20" s="1"/>
  <c r="V53" i="20" s="1"/>
  <c r="S54" i="20"/>
  <c r="T54" i="20" s="1"/>
  <c r="U54" i="20" s="1"/>
  <c r="V54" i="20" s="1"/>
  <c r="S55" i="20"/>
  <c r="T55" i="20" s="1"/>
  <c r="U55" i="20" s="1"/>
  <c r="V55" i="20" s="1"/>
  <c r="S56" i="20"/>
  <c r="T56" i="20" s="1"/>
  <c r="U56" i="20" s="1"/>
  <c r="V56" i="20" s="1"/>
  <c r="S57" i="20"/>
  <c r="T57" i="20" s="1"/>
  <c r="U57" i="20" s="1"/>
  <c r="V57" i="20" s="1"/>
  <c r="S58" i="20"/>
  <c r="T58" i="20" s="1"/>
  <c r="U58" i="20" s="1"/>
  <c r="V58" i="20" s="1"/>
  <c r="S59" i="20"/>
  <c r="T59" i="20" s="1"/>
  <c r="U59" i="20" s="1"/>
  <c r="V59" i="20" s="1"/>
  <c r="S60" i="20"/>
  <c r="T60" i="20" s="1"/>
  <c r="U60" i="20" s="1"/>
  <c r="V60" i="20" s="1"/>
  <c r="S61" i="20"/>
  <c r="T61" i="20" s="1"/>
  <c r="U61" i="20" s="1"/>
  <c r="V61" i="20" s="1"/>
  <c r="S62" i="20"/>
  <c r="T62" i="20" s="1"/>
  <c r="U62" i="20" s="1"/>
  <c r="V62" i="20" s="1"/>
  <c r="S63" i="20"/>
  <c r="T63" i="20" s="1"/>
  <c r="U63" i="20" s="1"/>
  <c r="V63" i="20" s="1"/>
  <c r="S65" i="20"/>
  <c r="T65" i="20" s="1"/>
  <c r="U65" i="20" s="1"/>
  <c r="V65" i="20" s="1"/>
  <c r="S66" i="20"/>
  <c r="T66" i="20" s="1"/>
  <c r="U66" i="20" s="1"/>
  <c r="V66" i="20" s="1"/>
  <c r="S67" i="20"/>
  <c r="T67" i="20" s="1"/>
  <c r="U67" i="20" s="1"/>
  <c r="V67" i="20" s="1"/>
  <c r="S68" i="20"/>
  <c r="T68" i="20" s="1"/>
  <c r="U68" i="20" s="1"/>
  <c r="V68" i="20" s="1"/>
  <c r="V69" i="20" s="1"/>
  <c r="S69" i="20"/>
  <c r="T69" i="20" s="1"/>
  <c r="U69" i="20" s="1"/>
  <c r="S70" i="20"/>
  <c r="T70" i="20" s="1"/>
  <c r="U70" i="20" s="1"/>
  <c r="V70" i="20" s="1"/>
  <c r="S71" i="20"/>
  <c r="T71" i="20" s="1"/>
  <c r="U71" i="20" s="1"/>
  <c r="V71" i="20" s="1"/>
  <c r="S72" i="20"/>
  <c r="T72" i="20" s="1"/>
  <c r="U72" i="20" s="1"/>
  <c r="V72" i="20" s="1"/>
  <c r="S73" i="20"/>
  <c r="T73" i="20" s="1"/>
  <c r="U73" i="20" s="1"/>
  <c r="V73" i="20" s="1"/>
  <c r="S74" i="20"/>
  <c r="T74" i="20" s="1"/>
  <c r="U74" i="20" s="1"/>
  <c r="V74" i="20" s="1"/>
  <c r="S4" i="20"/>
  <c r="S5" i="20" s="1"/>
  <c r="O10" i="20"/>
  <c r="O70" i="20"/>
  <c r="O8" i="20"/>
  <c r="O14" i="20"/>
  <c r="O72" i="20"/>
  <c r="O26" i="20"/>
  <c r="O32" i="20"/>
  <c r="O74" i="20"/>
  <c r="N74" i="20"/>
  <c r="N75" i="20"/>
  <c r="O24" i="20"/>
  <c r="O56" i="20"/>
  <c r="O68" i="20"/>
  <c r="O50" i="20"/>
  <c r="O48" i="20"/>
  <c r="O44" i="20"/>
  <c r="O12" i="20"/>
  <c r="O6" i="20"/>
  <c r="O42" i="20"/>
  <c r="O36" i="20"/>
  <c r="O38" i="20"/>
  <c r="O40" i="20"/>
  <c r="O46" i="20"/>
  <c r="O52" i="20"/>
  <c r="O54" i="20"/>
  <c r="O22" i="20"/>
  <c r="N22" i="20"/>
  <c r="N23" i="20"/>
  <c r="O20" i="20"/>
  <c r="O60" i="20"/>
  <c r="O62" i="20"/>
  <c r="O18" i="20"/>
  <c r="S19" i="20"/>
  <c r="T19" i="20" s="1"/>
  <c r="U19" i="20" s="1"/>
  <c r="V19" i="20" s="1"/>
  <c r="O16" i="20"/>
  <c r="O4" i="20"/>
  <c r="T48" i="20" l="1"/>
  <c r="T49" i="20" s="1"/>
  <c r="T4" i="20"/>
  <c r="M203" i="20"/>
  <c r="U48" i="20" l="1"/>
  <c r="U49" i="20" s="1"/>
  <c r="U4" i="20"/>
  <c r="T5" i="20"/>
  <c r="M134" i="20"/>
  <c r="U5" i="20" l="1"/>
  <c r="V4" i="20"/>
  <c r="V5" i="20" s="1"/>
  <c r="M114" i="20" l="1"/>
  <c r="K230" i="20" l="1"/>
  <c r="M231" i="20" s="1"/>
  <c r="K235" i="20" l="1"/>
  <c r="M152" i="20" l="1"/>
  <c r="M150" i="20"/>
  <c r="M144" i="20"/>
  <c r="M90" i="20"/>
  <c r="M88" i="20"/>
  <c r="N235" i="20" l="1"/>
  <c r="N233" i="20" l="1"/>
  <c r="N232" i="20"/>
  <c r="M168" i="20" l="1"/>
  <c r="M214" i="20" l="1"/>
  <c r="M218" i="20" l="1"/>
  <c r="M216" i="20"/>
  <c r="M212" i="20"/>
  <c r="M210" i="20"/>
  <c r="M208" i="20"/>
  <c r="M206" i="20"/>
  <c r="M204" i="20"/>
  <c r="M183" i="20" l="1"/>
  <c r="M182" i="20" l="1"/>
  <c r="M192" i="20" l="1"/>
  <c r="N234" i="20" l="1"/>
  <c r="J235" i="20"/>
  <c r="J234" i="20"/>
  <c r="K70" i="20"/>
  <c r="N70" i="20" s="1"/>
  <c r="K71" i="20"/>
  <c r="N71" i="20" s="1"/>
  <c r="K72" i="20"/>
  <c r="N72" i="20" s="1"/>
  <c r="K73" i="20"/>
  <c r="N73" i="20" s="1"/>
  <c r="K80" i="20"/>
  <c r="N80" i="20" s="1"/>
  <c r="N81" i="20"/>
  <c r="N82" i="20"/>
  <c r="K83" i="20"/>
  <c r="N83" i="20" s="1"/>
  <c r="K85" i="20"/>
  <c r="N85" i="20" s="1"/>
  <c r="K86" i="20"/>
  <c r="N86" i="20" s="1"/>
  <c r="K87" i="20"/>
  <c r="N87" i="20" s="1"/>
  <c r="K88" i="20"/>
  <c r="N88" i="20" s="1"/>
  <c r="K91" i="20"/>
  <c r="N91" i="20" s="1"/>
  <c r="K92" i="20"/>
  <c r="N92" i="20" s="1"/>
  <c r="K93" i="20"/>
  <c r="P93" i="20" s="1"/>
  <c r="K95" i="20"/>
  <c r="N95" i="20" s="1"/>
  <c r="K96" i="20"/>
  <c r="N96" i="20" s="1"/>
  <c r="K97" i="20"/>
  <c r="N97" i="20" s="1"/>
  <c r="K98" i="20"/>
  <c r="N98" i="20" s="1"/>
  <c r="K99" i="20"/>
  <c r="N99" i="20" s="1"/>
  <c r="K100" i="20"/>
  <c r="N100" i="20" s="1"/>
  <c r="K101" i="20"/>
  <c r="N101" i="20" s="1"/>
  <c r="K102" i="20"/>
  <c r="N102" i="20" s="1"/>
  <c r="K107" i="20"/>
  <c r="N107" i="20" s="1"/>
  <c r="K109" i="20"/>
  <c r="N109" i="20" s="1"/>
  <c r="K110" i="20"/>
  <c r="N110" i="20" s="1"/>
  <c r="K111" i="20"/>
  <c r="N111" i="20" s="1"/>
  <c r="K113" i="20"/>
  <c r="N113" i="20" s="1"/>
  <c r="K114" i="20"/>
  <c r="N114" i="20" s="1"/>
  <c r="K115" i="20"/>
  <c r="N115" i="20" s="1"/>
  <c r="K116" i="20"/>
  <c r="N116" i="20" s="1"/>
  <c r="N117" i="20"/>
  <c r="N118" i="20"/>
  <c r="K119" i="20"/>
  <c r="N119" i="20" s="1"/>
  <c r="K120" i="20"/>
  <c r="N120" i="20" s="1"/>
  <c r="N121" i="20"/>
  <c r="N123" i="20"/>
  <c r="N124" i="20"/>
  <c r="N125" i="20"/>
  <c r="N126" i="20"/>
  <c r="K127" i="20"/>
  <c r="N127" i="20" s="1"/>
  <c r="K128" i="20"/>
  <c r="N128" i="20" s="1"/>
  <c r="K129" i="20"/>
  <c r="N129" i="20" s="1"/>
  <c r="K130" i="20"/>
  <c r="N130" i="20" s="1"/>
  <c r="K131" i="20"/>
  <c r="N131" i="20" s="1"/>
  <c r="K133" i="20"/>
  <c r="N133" i="20" s="1"/>
  <c r="K134" i="20"/>
  <c r="N134" i="20" s="1"/>
  <c r="K137" i="20"/>
  <c r="N137" i="20" s="1"/>
  <c r="K138" i="20"/>
  <c r="N138" i="20" s="1"/>
  <c r="K139" i="20"/>
  <c r="N139" i="20" s="1"/>
  <c r="K140" i="20"/>
  <c r="N140" i="20" s="1"/>
  <c r="K141" i="20"/>
  <c r="N141" i="20" s="1"/>
  <c r="K142" i="20"/>
  <c r="N142" i="20" s="1"/>
  <c r="K143" i="20"/>
  <c r="N143" i="20" s="1"/>
  <c r="K149" i="20"/>
  <c r="N149" i="20" s="1"/>
  <c r="K151" i="20"/>
  <c r="N151" i="20" s="1"/>
  <c r="K153" i="20"/>
  <c r="N153" i="20" s="1"/>
  <c r="K155" i="20"/>
  <c r="N155" i="20" s="1"/>
  <c r="K157" i="20"/>
  <c r="N157" i="20" s="1"/>
  <c r="K159" i="20"/>
  <c r="K161" i="20"/>
  <c r="N161" i="20" s="1"/>
  <c r="K163" i="20"/>
  <c r="N163" i="20" s="1"/>
  <c r="K165" i="20"/>
  <c r="N165" i="20" s="1"/>
  <c r="K166" i="20"/>
  <c r="N166" i="20" s="1"/>
  <c r="K167" i="20"/>
  <c r="N167" i="20" s="1"/>
  <c r="K169" i="20"/>
  <c r="N169" i="20" s="1"/>
  <c r="K170" i="20"/>
  <c r="N170" i="20" s="1"/>
  <c r="N171" i="20"/>
  <c r="N172" i="20"/>
  <c r="K173" i="20"/>
  <c r="N173" i="20" s="1"/>
  <c r="K175" i="20"/>
  <c r="N175" i="20" s="1"/>
  <c r="K176" i="20"/>
  <c r="N176" i="20" s="1"/>
  <c r="K177" i="20"/>
  <c r="N177" i="20" s="1"/>
  <c r="K178" i="20"/>
  <c r="N178" i="20" s="1"/>
  <c r="K179" i="20"/>
  <c r="N179" i="20" s="1"/>
  <c r="K181" i="20"/>
  <c r="N181" i="20" s="1"/>
  <c r="K183" i="20"/>
  <c r="N183" i="20" s="1"/>
  <c r="K185" i="20"/>
  <c r="N185" i="20" s="1"/>
  <c r="N187" i="20"/>
  <c r="N188" i="20"/>
  <c r="K189" i="20"/>
  <c r="N189" i="20" s="1"/>
  <c r="K191" i="20"/>
  <c r="N191" i="20" s="1"/>
  <c r="K193" i="20"/>
  <c r="N193" i="20" s="1"/>
  <c r="K194" i="20"/>
  <c r="N194" i="20" s="1"/>
  <c r="N197" i="20"/>
  <c r="N199" i="20"/>
  <c r="N200" i="20"/>
  <c r="K201" i="20"/>
  <c r="N201" i="20" s="1"/>
  <c r="K203" i="20"/>
  <c r="N203" i="20" s="1"/>
  <c r="K205" i="20"/>
  <c r="N205" i="20" s="1"/>
  <c r="K207" i="20"/>
  <c r="N207" i="20" s="1"/>
  <c r="K209" i="20"/>
  <c r="N209" i="20" s="1"/>
  <c r="K211" i="20"/>
  <c r="N211" i="20" s="1"/>
  <c r="K213" i="20"/>
  <c r="N213" i="20" s="1"/>
  <c r="K215" i="20"/>
  <c r="N215" i="20" s="1"/>
  <c r="K217" i="20"/>
  <c r="N217" i="20" s="1"/>
  <c r="N219" i="20"/>
  <c r="K225" i="20"/>
  <c r="N225" i="20" s="1"/>
  <c r="K226" i="20"/>
  <c r="N226" i="20" s="1"/>
  <c r="K227" i="20"/>
  <c r="N227" i="20" s="1"/>
  <c r="K228" i="20"/>
  <c r="N228" i="20" s="1"/>
  <c r="K229" i="20"/>
  <c r="N229" i="20" s="1"/>
  <c r="N230" i="20"/>
  <c r="K231" i="20"/>
  <c r="N231" i="20" s="1"/>
  <c r="K236" i="20"/>
  <c r="N236" i="20" s="1"/>
  <c r="K237" i="20"/>
  <c r="N237" i="20" s="1"/>
  <c r="K238" i="20"/>
  <c r="N238" i="20" s="1"/>
  <c r="K239" i="20"/>
  <c r="N239" i="20" s="1"/>
  <c r="N240" i="20"/>
  <c r="N241" i="20"/>
  <c r="J241" i="20"/>
  <c r="J240" i="20"/>
  <c r="H239" i="20"/>
  <c r="J239" i="20" s="1"/>
  <c r="J238" i="20"/>
  <c r="J237" i="20"/>
  <c r="J236" i="20"/>
  <c r="J231" i="20"/>
  <c r="J230" i="20"/>
  <c r="J229" i="20"/>
  <c r="J228" i="20"/>
  <c r="J227" i="20"/>
  <c r="J226" i="20"/>
  <c r="J225" i="20"/>
  <c r="I220" i="20"/>
  <c r="J220" i="20" s="1"/>
  <c r="J219" i="20"/>
  <c r="I218" i="20"/>
  <c r="J218" i="20" s="1"/>
  <c r="J217" i="20"/>
  <c r="I216" i="20"/>
  <c r="K216" i="20" s="1"/>
  <c r="N216" i="20" s="1"/>
  <c r="J215" i="20"/>
  <c r="I214" i="20"/>
  <c r="J214" i="20" s="1"/>
  <c r="J213" i="20"/>
  <c r="I212" i="20"/>
  <c r="J211" i="20"/>
  <c r="I210" i="20"/>
  <c r="J210" i="20" s="1"/>
  <c r="J209" i="20"/>
  <c r="I208" i="20"/>
  <c r="J207" i="20"/>
  <c r="I206" i="20"/>
  <c r="J206" i="20" s="1"/>
  <c r="J205" i="20"/>
  <c r="I204" i="20"/>
  <c r="J204" i="20" s="1"/>
  <c r="J203" i="20"/>
  <c r="I202" i="20"/>
  <c r="J202" i="20" s="1"/>
  <c r="J201" i="20"/>
  <c r="J200" i="20"/>
  <c r="J199" i="20"/>
  <c r="I198" i="20"/>
  <c r="N198" i="20" s="1"/>
  <c r="H198" i="20"/>
  <c r="J197" i="20"/>
  <c r="I196" i="20"/>
  <c r="J196" i="20" s="1"/>
  <c r="J195" i="20"/>
  <c r="J194" i="20"/>
  <c r="J193" i="20"/>
  <c r="I192" i="20"/>
  <c r="J192" i="20" s="1"/>
  <c r="J191" i="20"/>
  <c r="I190" i="20"/>
  <c r="J190" i="20" s="1"/>
  <c r="J189" i="20"/>
  <c r="J188" i="20"/>
  <c r="J187" i="20"/>
  <c r="I186" i="20"/>
  <c r="J186" i="20" s="1"/>
  <c r="J185" i="20"/>
  <c r="I184" i="20"/>
  <c r="J184" i="20" s="1"/>
  <c r="J183" i="20"/>
  <c r="I182" i="20"/>
  <c r="J182" i="20" s="1"/>
  <c r="J181" i="20"/>
  <c r="I180" i="20"/>
  <c r="J180" i="20" s="1"/>
  <c r="J179" i="20"/>
  <c r="J178" i="20"/>
  <c r="J177" i="20"/>
  <c r="J176" i="20"/>
  <c r="J175" i="20"/>
  <c r="I174" i="20"/>
  <c r="J174" i="20" s="1"/>
  <c r="J173" i="20"/>
  <c r="J172" i="20"/>
  <c r="J171" i="20"/>
  <c r="J170" i="20"/>
  <c r="J169" i="20"/>
  <c r="I168" i="20"/>
  <c r="K168" i="20" s="1"/>
  <c r="N168" i="20" s="1"/>
  <c r="J167" i="20"/>
  <c r="J166" i="20"/>
  <c r="J165" i="20"/>
  <c r="I164" i="20"/>
  <c r="J163" i="20"/>
  <c r="I162" i="20"/>
  <c r="J161" i="20"/>
  <c r="I160" i="20"/>
  <c r="J160" i="20" s="1"/>
  <c r="J159" i="20"/>
  <c r="I158" i="20"/>
  <c r="J158" i="20" s="1"/>
  <c r="J157" i="20"/>
  <c r="I156" i="20"/>
  <c r="J156" i="20" s="1"/>
  <c r="J155" i="20"/>
  <c r="I154" i="20"/>
  <c r="J154" i="20" s="1"/>
  <c r="J153" i="20"/>
  <c r="I152" i="20"/>
  <c r="J151" i="20"/>
  <c r="I150" i="20"/>
  <c r="K150" i="20" s="1"/>
  <c r="N150" i="20" s="1"/>
  <c r="J149" i="20"/>
  <c r="I144" i="20"/>
  <c r="J144" i="20" s="1"/>
  <c r="J143" i="20"/>
  <c r="J142" i="20"/>
  <c r="J141" i="20"/>
  <c r="J140" i="20"/>
  <c r="J139" i="20"/>
  <c r="J138" i="20"/>
  <c r="J137" i="20"/>
  <c r="I136" i="20"/>
  <c r="J135" i="20"/>
  <c r="J134" i="20"/>
  <c r="J133" i="20"/>
  <c r="I132" i="20"/>
  <c r="K132" i="20" s="1"/>
  <c r="N132" i="20" s="1"/>
  <c r="J131" i="20"/>
  <c r="J130" i="20"/>
  <c r="J129" i="20"/>
  <c r="J128" i="20"/>
  <c r="J127" i="20"/>
  <c r="J126" i="20"/>
  <c r="J125" i="20"/>
  <c r="J124" i="20"/>
  <c r="J123" i="20"/>
  <c r="J122" i="20"/>
  <c r="J121" i="20"/>
  <c r="J120" i="20"/>
  <c r="J119" i="20"/>
  <c r="J118" i="20"/>
  <c r="J117" i="20"/>
  <c r="J116" i="20"/>
  <c r="J115" i="20"/>
  <c r="C115" i="20"/>
  <c r="C117" i="20" s="1"/>
  <c r="C119" i="20" s="1"/>
  <c r="C121" i="20" s="1"/>
  <c r="C123" i="20" s="1"/>
  <c r="C125" i="20" s="1"/>
  <c r="C127" i="20" s="1"/>
  <c r="C129" i="20" s="1"/>
  <c r="C139" i="20" s="1"/>
  <c r="C141" i="20" s="1"/>
  <c r="C143" i="20" s="1"/>
  <c r="C145" i="20" s="1"/>
  <c r="C147" i="20" s="1"/>
  <c r="C149" i="20" s="1"/>
  <c r="C151" i="20" s="1"/>
  <c r="C153" i="20" s="1"/>
  <c r="C155" i="20" s="1"/>
  <c r="C157" i="20" s="1"/>
  <c r="C159" i="20" s="1"/>
  <c r="C161" i="20" s="1"/>
  <c r="C163" i="20" s="1"/>
  <c r="C169" i="20" s="1"/>
  <c r="C171" i="20" s="1"/>
  <c r="C173" i="20" s="1"/>
  <c r="C175" i="20" s="1"/>
  <c r="C177" i="20" s="1"/>
  <c r="C179" i="20" s="1"/>
  <c r="C181" i="20" s="1"/>
  <c r="C183" i="20" s="1"/>
  <c r="C185" i="20" s="1"/>
  <c r="C187" i="20" s="1"/>
  <c r="C189" i="20" s="1"/>
  <c r="C191" i="20" s="1"/>
  <c r="C193" i="20" s="1"/>
  <c r="C197" i="20" s="1"/>
  <c r="C199" i="20" s="1"/>
  <c r="C201" i="20" s="1"/>
  <c r="C203" i="20" s="1"/>
  <c r="C205" i="20" s="1"/>
  <c r="C207" i="20" s="1"/>
  <c r="C209" i="20" s="1"/>
  <c r="C211" i="20" s="1"/>
  <c r="C213" i="20" s="1"/>
  <c r="C215" i="20" s="1"/>
  <c r="C217" i="20" s="1"/>
  <c r="C219" i="20" s="1"/>
  <c r="C221" i="20" s="1"/>
  <c r="C223" i="20" s="1"/>
  <c r="J114" i="20"/>
  <c r="J113" i="20"/>
  <c r="I112" i="20"/>
  <c r="J112" i="20" s="1"/>
  <c r="J111" i="20"/>
  <c r="J110" i="20"/>
  <c r="J109" i="20"/>
  <c r="I108" i="20"/>
  <c r="J108" i="20" s="1"/>
  <c r="J107" i="20"/>
  <c r="J106" i="20"/>
  <c r="J105" i="20"/>
  <c r="I104" i="20"/>
  <c r="J104" i="20" s="1"/>
  <c r="J103" i="20"/>
  <c r="J102" i="20"/>
  <c r="J101" i="20"/>
  <c r="J100" i="20"/>
  <c r="J99" i="20"/>
  <c r="J98" i="20"/>
  <c r="J97" i="20"/>
  <c r="J96" i="20"/>
  <c r="J95" i="20"/>
  <c r="I94" i="20"/>
  <c r="J94" i="20" s="1"/>
  <c r="J93" i="20"/>
  <c r="J92" i="20"/>
  <c r="J91" i="20"/>
  <c r="I89" i="20"/>
  <c r="K89" i="20" s="1"/>
  <c r="N89" i="20" s="1"/>
  <c r="J88" i="20"/>
  <c r="J87" i="20"/>
  <c r="J86" i="20"/>
  <c r="J85" i="20"/>
  <c r="J84" i="20"/>
  <c r="J83" i="20"/>
  <c r="J82" i="20"/>
  <c r="J81" i="20"/>
  <c r="C81" i="20"/>
  <c r="C83" i="20" s="1"/>
  <c r="J80" i="20"/>
  <c r="I78" i="20"/>
  <c r="J73" i="20"/>
  <c r="J72" i="20"/>
  <c r="J71" i="20"/>
  <c r="J70" i="20"/>
  <c r="I68" i="20"/>
  <c r="I66" i="20"/>
  <c r="J66" i="20" s="1"/>
  <c r="I64" i="20"/>
  <c r="I65" i="20" s="1"/>
  <c r="I62" i="20"/>
  <c r="K62" i="20" s="1"/>
  <c r="N62" i="20" s="1"/>
  <c r="I60" i="20"/>
  <c r="I61" i="20" s="1"/>
  <c r="I58" i="20"/>
  <c r="I56" i="20"/>
  <c r="I57" i="20" s="1"/>
  <c r="J57" i="20" s="1"/>
  <c r="I54" i="20"/>
  <c r="I52" i="20"/>
  <c r="I53" i="20" s="1"/>
  <c r="I50" i="20"/>
  <c r="I51" i="20" s="1"/>
  <c r="J51" i="20" s="1"/>
  <c r="I48" i="20"/>
  <c r="I46" i="20"/>
  <c r="I47" i="20" s="1"/>
  <c r="I44" i="20"/>
  <c r="I45" i="20" s="1"/>
  <c r="I42" i="20"/>
  <c r="I43" i="20" s="1"/>
  <c r="J43" i="20" s="1"/>
  <c r="I40" i="20"/>
  <c r="I41" i="20" s="1"/>
  <c r="I38" i="20"/>
  <c r="I36" i="20"/>
  <c r="I34" i="20"/>
  <c r="I35" i="20" s="1"/>
  <c r="J35" i="20" s="1"/>
  <c r="I32" i="20"/>
  <c r="I30" i="20"/>
  <c r="J30" i="20" s="1"/>
  <c r="I28" i="20"/>
  <c r="J28" i="20" s="1"/>
  <c r="I26" i="20"/>
  <c r="I24" i="20"/>
  <c r="K24" i="20" s="1"/>
  <c r="N24" i="20" s="1"/>
  <c r="I20" i="20"/>
  <c r="J20" i="20" s="1"/>
  <c r="I18" i="20"/>
  <c r="J18" i="20" s="1"/>
  <c r="I16" i="20"/>
  <c r="J16" i="20" s="1"/>
  <c r="I14" i="20"/>
  <c r="J14" i="20" s="1"/>
  <c r="I12" i="20"/>
  <c r="J12" i="20" s="1"/>
  <c r="I10" i="20"/>
  <c r="I11" i="20" s="1"/>
  <c r="I8" i="20"/>
  <c r="I6" i="20"/>
  <c r="I7" i="20" s="1"/>
  <c r="I4" i="20"/>
  <c r="I5" i="20" s="1"/>
  <c r="J5" i="20" s="1"/>
  <c r="C225" i="20" l="1"/>
  <c r="C227" i="20" s="1"/>
  <c r="C229" i="20" s="1"/>
  <c r="C230" i="20" s="1"/>
  <c r="J162" i="20"/>
  <c r="K162" i="20"/>
  <c r="N162" i="20" s="1"/>
  <c r="J150" i="20"/>
  <c r="M159" i="20"/>
  <c r="M160" i="20" s="1"/>
  <c r="N93" i="20"/>
  <c r="J64" i="20"/>
  <c r="I19" i="20"/>
  <c r="J19" i="20" s="1"/>
  <c r="K64" i="20"/>
  <c r="N64" i="20" s="1"/>
  <c r="K108" i="20"/>
  <c r="N108" i="20" s="1"/>
  <c r="K214" i="20"/>
  <c r="N214" i="20" s="1"/>
  <c r="K66" i="20"/>
  <c r="N66" i="20" s="1"/>
  <c r="K51" i="20"/>
  <c r="N51" i="20" s="1"/>
  <c r="K40" i="20"/>
  <c r="N40" i="20" s="1"/>
  <c r="K30" i="20"/>
  <c r="N30" i="20" s="1"/>
  <c r="K218" i="20"/>
  <c r="N218" i="20" s="1"/>
  <c r="K206" i="20"/>
  <c r="N206" i="20" s="1"/>
  <c r="J46" i="20"/>
  <c r="K50" i="20"/>
  <c r="N50" i="20" s="1"/>
  <c r="K4" i="20"/>
  <c r="N4" i="20" s="1"/>
  <c r="K44" i="20"/>
  <c r="N44" i="20" s="1"/>
  <c r="J44" i="20"/>
  <c r="K180" i="20"/>
  <c r="N180" i="20" s="1"/>
  <c r="I13" i="20"/>
  <c r="J13" i="20" s="1"/>
  <c r="J52" i="20"/>
  <c r="J168" i="20"/>
  <c r="K144" i="20"/>
  <c r="N144" i="20" s="1"/>
  <c r="K94" i="20"/>
  <c r="N94" i="20" s="1"/>
  <c r="K60" i="20"/>
  <c r="N60" i="20" s="1"/>
  <c r="K16" i="20"/>
  <c r="N16" i="20" s="1"/>
  <c r="K202" i="20"/>
  <c r="N202" i="20" s="1"/>
  <c r="I21" i="20"/>
  <c r="J56" i="20"/>
  <c r="K158" i="20"/>
  <c r="N158" i="20" s="1"/>
  <c r="K56" i="20"/>
  <c r="N56" i="20" s="1"/>
  <c r="K5" i="20"/>
  <c r="N5" i="20" s="1"/>
  <c r="J7" i="20"/>
  <c r="K7" i="20"/>
  <c r="N7" i="20" s="1"/>
  <c r="J78" i="20"/>
  <c r="I79" i="20"/>
  <c r="K6" i="20"/>
  <c r="N6" i="20" s="1"/>
  <c r="J6" i="20"/>
  <c r="I27" i="20"/>
  <c r="K26" i="20"/>
  <c r="N26" i="20" s="1"/>
  <c r="J41" i="20"/>
  <c r="K41" i="20"/>
  <c r="N41" i="20" s="1"/>
  <c r="J132" i="20"/>
  <c r="J136" i="20"/>
  <c r="I59" i="20"/>
  <c r="K58" i="20"/>
  <c r="N58" i="20" s="1"/>
  <c r="J58" i="20"/>
  <c r="K182" i="20"/>
  <c r="N182" i="20" s="1"/>
  <c r="K174" i="20"/>
  <c r="N174" i="20" s="1"/>
  <c r="K78" i="20"/>
  <c r="K46" i="20"/>
  <c r="N46" i="20" s="1"/>
  <c r="K35" i="20"/>
  <c r="N35" i="20" s="1"/>
  <c r="K12" i="20"/>
  <c r="N12" i="20" s="1"/>
  <c r="I49" i="20"/>
  <c r="J48" i="20"/>
  <c r="K48" i="20"/>
  <c r="N48" i="20" s="1"/>
  <c r="J152" i="20"/>
  <c r="K152" i="20"/>
  <c r="N152" i="20" s="1"/>
  <c r="I9" i="20"/>
  <c r="K8" i="20"/>
  <c r="N8" i="20" s="1"/>
  <c r="J11" i="20"/>
  <c r="K11" i="20"/>
  <c r="N11" i="20" s="1"/>
  <c r="I33" i="20"/>
  <c r="K32" i="20"/>
  <c r="N32" i="20" s="1"/>
  <c r="J36" i="20"/>
  <c r="K36" i="20"/>
  <c r="N36" i="20" s="1"/>
  <c r="J38" i="20"/>
  <c r="K38" i="20"/>
  <c r="N38" i="20" s="1"/>
  <c r="I55" i="20"/>
  <c r="J54" i="20"/>
  <c r="K54" i="20"/>
  <c r="N54" i="20" s="1"/>
  <c r="K28" i="20"/>
  <c r="N28" i="20" s="1"/>
  <c r="J47" i="20"/>
  <c r="K47" i="20"/>
  <c r="N47" i="20" s="1"/>
  <c r="J65" i="20"/>
  <c r="K65" i="20"/>
  <c r="N65" i="20" s="1"/>
  <c r="J89" i="20"/>
  <c r="I90" i="20"/>
  <c r="J164" i="20"/>
  <c r="K164" i="20"/>
  <c r="N164" i="20" s="1"/>
  <c r="J198" i="20"/>
  <c r="J208" i="20"/>
  <c r="K208" i="20"/>
  <c r="N208" i="20" s="1"/>
  <c r="J212" i="20"/>
  <c r="K212" i="20"/>
  <c r="N212" i="20" s="1"/>
  <c r="J216" i="20"/>
  <c r="K210" i="20"/>
  <c r="N210" i="20" s="1"/>
  <c r="K190" i="20"/>
  <c r="N190" i="20" s="1"/>
  <c r="K186" i="20"/>
  <c r="N186" i="20" s="1"/>
  <c r="K154" i="20"/>
  <c r="N154" i="20" s="1"/>
  <c r="K112" i="20"/>
  <c r="N112" i="20" s="1"/>
  <c r="K34" i="20"/>
  <c r="N34" i="20" s="1"/>
  <c r="K10" i="20"/>
  <c r="N10" i="20" s="1"/>
  <c r="J61" i="20"/>
  <c r="K61" i="20"/>
  <c r="N61" i="20" s="1"/>
  <c r="K43" i="20"/>
  <c r="N43" i="20" s="1"/>
  <c r="K20" i="20"/>
  <c r="N20" i="20" s="1"/>
  <c r="K14" i="20"/>
  <c r="N14" i="20" s="1"/>
  <c r="I69" i="20"/>
  <c r="J68" i="20"/>
  <c r="J4" i="20"/>
  <c r="J42" i="20"/>
  <c r="J45" i="20"/>
  <c r="K45" i="20"/>
  <c r="N45" i="20" s="1"/>
  <c r="J50" i="20"/>
  <c r="J53" i="20"/>
  <c r="K53" i="20"/>
  <c r="N53" i="20" s="1"/>
  <c r="J60" i="20"/>
  <c r="I63" i="20"/>
  <c r="J62" i="20"/>
  <c r="N220" i="20"/>
  <c r="K204" i="20"/>
  <c r="N204" i="20" s="1"/>
  <c r="K192" i="20"/>
  <c r="N192" i="20" s="1"/>
  <c r="K184" i="20"/>
  <c r="N184" i="20" s="1"/>
  <c r="K160" i="20"/>
  <c r="K156" i="20"/>
  <c r="N156" i="20" s="1"/>
  <c r="K68" i="20"/>
  <c r="N68" i="20" s="1"/>
  <c r="K52" i="20"/>
  <c r="N52" i="20" s="1"/>
  <c r="K42" i="20"/>
  <c r="N42" i="20" s="1"/>
  <c r="K18" i="20"/>
  <c r="N18" i="20" s="1"/>
  <c r="K57" i="20"/>
  <c r="N57" i="20" s="1"/>
  <c r="J10" i="20"/>
  <c r="J8" i="20"/>
  <c r="I15" i="20"/>
  <c r="I67" i="20"/>
  <c r="I17" i="20"/>
  <c r="I25" i="20"/>
  <c r="J24" i="20"/>
  <c r="C87" i="20"/>
  <c r="C89" i="20" s="1"/>
  <c r="C91" i="20" s="1"/>
  <c r="C93" i="20" s="1"/>
  <c r="I29" i="20"/>
  <c r="I31" i="20"/>
  <c r="I37" i="20"/>
  <c r="I39" i="20"/>
  <c r="J26" i="20"/>
  <c r="J32" i="20"/>
  <c r="J34" i="20"/>
  <c r="J40" i="20"/>
  <c r="C95" i="20" l="1"/>
  <c r="C97" i="20" s="1"/>
  <c r="C99" i="20" s="1"/>
  <c r="C101" i="20" s="1"/>
  <c r="C107" i="20" s="1"/>
  <c r="C109" i="20"/>
  <c r="N160" i="20"/>
  <c r="N159" i="20"/>
  <c r="K19" i="20"/>
  <c r="N19" i="20" s="1"/>
  <c r="K13" i="20"/>
  <c r="N13" i="20" s="1"/>
  <c r="M78" i="20"/>
  <c r="M79" i="20" s="1"/>
  <c r="J21" i="20"/>
  <c r="K21" i="20"/>
  <c r="N21" i="20" s="1"/>
  <c r="J37" i="20"/>
  <c r="K37" i="20"/>
  <c r="N37" i="20" s="1"/>
  <c r="J67" i="20"/>
  <c r="K67" i="20"/>
  <c r="N67" i="20" s="1"/>
  <c r="J69" i="20"/>
  <c r="K69" i="20"/>
  <c r="N69" i="20" s="1"/>
  <c r="J49" i="20"/>
  <c r="K49" i="20"/>
  <c r="N49" i="20" s="1"/>
  <c r="J27" i="20"/>
  <c r="K27" i="20"/>
  <c r="N27" i="20" s="1"/>
  <c r="J31" i="20"/>
  <c r="K31" i="20"/>
  <c r="N31" i="20" s="1"/>
  <c r="J29" i="20"/>
  <c r="K29" i="20"/>
  <c r="N29" i="20" s="1"/>
  <c r="J25" i="20"/>
  <c r="K25" i="20"/>
  <c r="N25" i="20" s="1"/>
  <c r="J63" i="20"/>
  <c r="K63" i="20"/>
  <c r="N63" i="20" s="1"/>
  <c r="J39" i="20"/>
  <c r="K39" i="20"/>
  <c r="N39" i="20" s="1"/>
  <c r="J17" i="20"/>
  <c r="K17" i="20"/>
  <c r="N17" i="20" s="1"/>
  <c r="J33" i="20"/>
  <c r="K33" i="20"/>
  <c r="N33" i="20" s="1"/>
  <c r="J9" i="20"/>
  <c r="K9" i="20"/>
  <c r="N9" i="20" s="1"/>
  <c r="J90" i="20"/>
  <c r="K90" i="20"/>
  <c r="N90" i="20" s="1"/>
  <c r="J55" i="20"/>
  <c r="K55" i="20"/>
  <c r="N55" i="20" s="1"/>
  <c r="J59" i="20"/>
  <c r="K59" i="20"/>
  <c r="N59" i="20" s="1"/>
  <c r="J79" i="20"/>
  <c r="K79" i="20"/>
  <c r="J15" i="20"/>
  <c r="K15" i="20"/>
  <c r="N15" i="20" s="1"/>
  <c r="C111" i="20" l="1"/>
  <c r="N79" i="20"/>
  <c r="N78" i="20"/>
</calcChain>
</file>

<file path=xl/sharedStrings.xml><?xml version="1.0" encoding="utf-8"?>
<sst xmlns="http://schemas.openxmlformats.org/spreadsheetml/2006/main" count="1360" uniqueCount="589">
  <si>
    <t>Вид тарифа</t>
  </si>
  <si>
    <t>Население (тарифы указываются с учетом НДС) *</t>
  </si>
  <si>
    <t>потребители кроме населения (без НДС)</t>
  </si>
  <si>
    <t>№ п/п</t>
  </si>
  <si>
    <t xml:space="preserve">ГУП "Брянсккоммунэнерго" (Клинцовский район, с. Оболешево, пер.Садовый д.3)
</t>
  </si>
  <si>
    <t xml:space="preserve">ГУП "Брянсккоммунэнерго" (с. Слободище, Дятьковского района)
</t>
  </si>
  <si>
    <t xml:space="preserve">ГУП "Брянсккоммунэнерго" (Брянский район, с. Супонево, ул. Советская, 12Б «Племообъединение»)
</t>
  </si>
  <si>
    <t xml:space="preserve">ГУП "Брянсккоммунэнерго" (Брянский район, д. Бетово, ул. Садовая, д.23)
</t>
  </si>
  <si>
    <t xml:space="preserve"> ГУП "Брянсккоммунэнерго" (п. Белые Берега, ул. Коминтерна, 1)
</t>
  </si>
  <si>
    <t xml:space="preserve"> ГУП "Брянсккоммунэнерго" (п. Путевка,ул.Центральная, Брянский район)
</t>
  </si>
  <si>
    <t xml:space="preserve">ГУП "Брянсккоммунэнерго" (г. Фокино, ул. Мира)
</t>
  </si>
  <si>
    <t xml:space="preserve">ГУП "Брянсккоммунэнерго" (п. Любохна, Дятьковский район)
</t>
  </si>
  <si>
    <t xml:space="preserve">ГУП "Брянсккоммунэнерго" (п. Пальцо, Брянский район)
</t>
  </si>
  <si>
    <t xml:space="preserve">ГУП "Брянсккоммунэнерго" (г. Трубчевск, ул. Заводская, 2а)
</t>
  </si>
  <si>
    <t xml:space="preserve">ГУП "Брянсккоммунэнерго" (г. Брянск, ул. 2-я Мичурина (ФОК))
</t>
  </si>
  <si>
    <t xml:space="preserve">ГУП "Брянсккоммунэнерго" (г. Брянск, пер. Менжинского, 9б)
</t>
  </si>
  <si>
    <t xml:space="preserve">ГУП "Брянсккоммунэнерго" (п. Каменка Брасовского района)
</t>
  </si>
  <si>
    <t xml:space="preserve">ГУП "Брянсккоммунэнерго" (п. Чемерна, п. Первое Мая, с. Коржово-Голубовка Клинцовского района)
</t>
  </si>
  <si>
    <t xml:space="preserve">ГУП "Брянсккоммунэнерго" (п. Первомайский Почепского района)
</t>
  </si>
  <si>
    <t xml:space="preserve">ГУП "Брянсккоммунэнерго" (п. Старь Дятьковского района)
</t>
  </si>
  <si>
    <t xml:space="preserve">ГУП "Брянсккоммунэнерго" (п. Ивот Дятьковского района)
</t>
  </si>
  <si>
    <t xml:space="preserve">ГУП "Брянсккоммунэнерго" (п. Баклань Почепского района)
</t>
  </si>
  <si>
    <t xml:space="preserve">ГУП "Брянсккоммунэнерго" (г. Новозыбков, ул. Рошаля)
</t>
  </si>
  <si>
    <t xml:space="preserve">ГУП "Брянсккоммунэнерго" (Брянский район, с. Глинищево: ул. П.М. Яшенина д.47 А к4 (РТП); пер. Октябрьский, д.11А (Паритет); ул. Школьная, д.6 (УМГ); д.Кабаличи, ул. Молодежная, д.22А) 
</t>
  </si>
  <si>
    <t xml:space="preserve">ГУП "Брянсккоммунэнерго" (Брянский район, с. Новоселки, ул. Центральная, д.11А, с. Молотино, ул. Центральная, д. 10 )
</t>
  </si>
  <si>
    <t xml:space="preserve">ГУП "Брянсккоммунэнерго" (Брянский район, п.Добрунь, ул.Парковая, д.5А, с. Теменичи, ул. Светлая, д.2А)
</t>
  </si>
  <si>
    <t xml:space="preserve">ГУП "Брянсккоммунэнерго" (Брянский район, п. Новые Дарковичи, ул. Тепличная, д.17 А; с. Дарковичи д.1А (дом-интернат))
</t>
  </si>
  <si>
    <t xml:space="preserve">ГУП "Брянсккоммунэнерго" (Брянский район, п. Путевка, ул. Луговая, д.1А; с. Толмачево ул. Трудовая, д.5А)
</t>
  </si>
  <si>
    <t xml:space="preserve">ГУП "Брянсккоммунэнерго" (Брянский район,п. Мичуринский, ул. Березовая, д.9; д. Меркульево, ул. Воинская, д.3А)
</t>
  </si>
  <si>
    <t xml:space="preserve">ГУП "Брянсккоммунэнерго" (Брянский район, п.Свень)
</t>
  </si>
  <si>
    <t xml:space="preserve">ГУП "Брянсккоммунэнерго" (Брянский район, с. Отрадное, ул. Октябрьская, д.33Г)
</t>
  </si>
  <si>
    <t>Исполнитель</t>
  </si>
  <si>
    <t>Иванова Н.Е.</t>
  </si>
  <si>
    <t xml:space="preserve">МУП Тепловые сети (Тариф на услуги по передаче тепловой энергии, отпускаемой  ООО «Клинцовская ТЭЦ»)
</t>
  </si>
  <si>
    <t>Наименование ресурсоснабжающей организации</t>
  </si>
  <si>
    <t xml:space="preserve">АО "Клинцовский автокрановый завод" (Тариф на услуги по передаче тепловой энергии, отпускаемой  ООО «Клинцовская ТЭЦ») теплоноситель вода
</t>
  </si>
  <si>
    <t>город Брянск</t>
  </si>
  <si>
    <t>Трубчевский район</t>
  </si>
  <si>
    <t>город Фокино</t>
  </si>
  <si>
    <t>Почепский район</t>
  </si>
  <si>
    <t>Брасовский район</t>
  </si>
  <si>
    <t>город Клинцы</t>
  </si>
  <si>
    <t>Брянский район</t>
  </si>
  <si>
    <t>Клинцовский район</t>
  </si>
  <si>
    <t>город Новозыбков</t>
  </si>
  <si>
    <t>общий областной тариф</t>
  </si>
  <si>
    <t>Дятьковский район</t>
  </si>
  <si>
    <t xml:space="preserve">ГУП "Брянсккоммунэнерго" (для потребителей ранее получавших тепловую энергию от котельной: г.Брянск, пр-т Московский,83)
</t>
  </si>
  <si>
    <t>Андреева Т.С.</t>
  </si>
  <si>
    <t>потребители кроме населения</t>
  </si>
  <si>
    <t>Население</t>
  </si>
  <si>
    <t>Выгоничский район</t>
  </si>
  <si>
    <t>АО «Мальцовский портландцемент»</t>
  </si>
  <si>
    <t xml:space="preserve">АО «Монолит» </t>
  </si>
  <si>
    <t xml:space="preserve"> ФГБОУ ВПО «Брянский государственный аграрный университет»  филиал «Трубчевский аграрный колледж» </t>
  </si>
  <si>
    <t>Карачевский район</t>
  </si>
  <si>
    <t>АО «МЕТАКЛЕЙ»</t>
  </si>
  <si>
    <t>Дубровский район</t>
  </si>
  <si>
    <t>АО "Карачевский завод "Электродеталь"</t>
  </si>
  <si>
    <t>МУП «Водстройсервис»</t>
  </si>
  <si>
    <t xml:space="preserve">потребители кроме населения </t>
  </si>
  <si>
    <t>Население *</t>
  </si>
  <si>
    <t>МКП «Витовка»</t>
  </si>
  <si>
    <t>МБОУ «Житнянская СОШ»</t>
  </si>
  <si>
    <t>МУП «Тепловые сети» города Клинцы</t>
  </si>
  <si>
    <t xml:space="preserve">МУП «Тепловые сети» города Клинцы (пер.Вокзальный) </t>
  </si>
  <si>
    <t>ФКУ ИК N 6 УФСИН России по Брянской области</t>
  </si>
  <si>
    <t xml:space="preserve"> ПАО междугородной и международной электрической связи «Ростелеком» (Брянский филиал)</t>
  </si>
  <si>
    <t xml:space="preserve">ООО «Рубин» </t>
  </si>
  <si>
    <t>ООО «УК Агат» (котельная по адресу:Брянская область,город Брянск,ул.Энгельса,д.3, пом 1)</t>
  </si>
  <si>
    <t xml:space="preserve">ОАО "Брянский гормолзавод" </t>
  </si>
  <si>
    <t>ООО «Энергосервис»</t>
  </si>
  <si>
    <t>ООО «Дизель-Ремонт»</t>
  </si>
  <si>
    <t xml:space="preserve">УМВД России по Брянской области </t>
  </si>
  <si>
    <t>ООО"Актив"(котельная по адресу:г.Брянск,ул.Горбатова,д.10)</t>
  </si>
  <si>
    <t xml:space="preserve">ООО «Актив» </t>
  </si>
  <si>
    <t>ООО "РУССЭНЕРГО"г.Брянск,ул.Литейная,68/1</t>
  </si>
  <si>
    <t>Унечский район</t>
  </si>
  <si>
    <t>Новозыбковский район</t>
  </si>
  <si>
    <t>БРУ АО "Транснефть-Дружба" (НПС «Новозыбков»)</t>
  </si>
  <si>
    <t>БРУ АО "Транснефть-Дружба" (НПС «Десна» Выгоничский район)</t>
  </si>
  <si>
    <t>ФКУ ИК-1 УФСИН России по Брянской области</t>
  </si>
  <si>
    <t>АО «Брянский электромеханический завод»</t>
  </si>
  <si>
    <t>Суражский район</t>
  </si>
  <si>
    <t>ООО «УК Агат» (котельная по адресу:г.Брянск,пр-тСтанке Димитрова, дом 67)</t>
  </si>
  <si>
    <t>ООО «УК Агат» (котельная по адресу: г.Брянск, ул.Крахмалева, 55)</t>
  </si>
  <si>
    <t>ООО «УК Агат» (котельная по адресу:г.Брянск,пр-тСтанке Димитрова, дом 67 В)</t>
  </si>
  <si>
    <t>ООО «УК Агат» (котельная по адресу:г.Брянск,пр-тСтанке Димитрова, дом 67/3)</t>
  </si>
  <si>
    <t>ООО «УК Агат» (котельная по адресу: г.Брянск, ул.Фокина, 95)</t>
  </si>
  <si>
    <t>Город Сельцо</t>
  </si>
  <si>
    <t>Жуковский район</t>
  </si>
  <si>
    <t>ОАО "Жилкомхоз" г.Жуковка (газовая котельная г.Жуковка,ул.К. Маркса,99)</t>
  </si>
  <si>
    <t xml:space="preserve">ОАО «Жилкомхоз» г. Жуковка </t>
  </si>
  <si>
    <t>ООО «Теплоцентраль Сельцо» (газовая котельная: г. Сельцо, ул. Кирова, 46А)</t>
  </si>
  <si>
    <t>Навлинский район</t>
  </si>
  <si>
    <t>ООО Домоуправление</t>
  </si>
  <si>
    <t>ОАО «Санаторий «Снежка»</t>
  </si>
  <si>
    <t>МУП «ЖИЛЬЕ»</t>
  </si>
  <si>
    <t xml:space="preserve">ЗАО «Паросиловое хозяйство» </t>
  </si>
  <si>
    <t>ООО "Управляющая компания "Светал"</t>
  </si>
  <si>
    <t>Севский район</t>
  </si>
  <si>
    <t>МУП Севский "Жилкомхозсервис", ул.Кирова,3а</t>
  </si>
  <si>
    <t>филиал ПАО "МРСК-Центра" - "Брянскэнерго"</t>
  </si>
  <si>
    <t xml:space="preserve">Население  </t>
  </si>
  <si>
    <t xml:space="preserve">Население </t>
  </si>
  <si>
    <t>АО «Ремонтно-Эксплуатационное Управление»  (котельная г.Брянск: в/г 56 инв № 27)</t>
  </si>
  <si>
    <t>ТСЖ "Комплекс "Славянский" по котельной, расположенной по адресу г.Брянск, ул.Костычева 66 А</t>
  </si>
  <si>
    <t>ФГБУ "ЦЖКУ" Минобороны России по котельной, расположенной по адресу: г.Брянск, в/г 3 инв № 40</t>
  </si>
  <si>
    <t>ФГБУ "ЦЖКУ" Минобороны России по котельной, расположенной по адресу: п.Супонево:  в/г 4а  инв № 116</t>
  </si>
  <si>
    <t>ФГБУ "ЦЖКУ" Минобороны России по котельной, расположенной по адресу: г.Карачев: в/г 14 инв № 76</t>
  </si>
  <si>
    <t>ФГБУ "ЦЖКУ" Минобороны России по котельной, расположенной по адресу: г.Карачев, 6а: в/г 1 инв № 76</t>
  </si>
  <si>
    <t>ФГБУ "ЦЖКУ" Минобороны России по котельной, расположенной по адресу: п.Сеща: в/г 1 инв № 397</t>
  </si>
  <si>
    <t>ФГБУ "ЦЖКУ" Минобороны России по котельной, расположенной по адресу: п.Ржаница: в/г 1  инв № 246</t>
  </si>
  <si>
    <t>ФГБУ "ЦЖКУ" Минобороны России по котельной, расположенной по адресу: г.Почеп-2: в/г 1 инв № 169</t>
  </si>
  <si>
    <t>ФГБУ "ЦЖКУ" Минобороны России по котельной, расположенной по адресу: г.Брянск-18: в/ч 42685 в/г 307  инв № 47</t>
  </si>
  <si>
    <t>поселок Ржаница</t>
  </si>
  <si>
    <t xml:space="preserve">ГУП "Брянсккоммунэнерго" (Кокинское СП, с. Скуратово, ул. Молодежная, 13а, кот.16)
</t>
  </si>
  <si>
    <t>Наименование объектов теплоснабжения, адрес</t>
  </si>
  <si>
    <t>Дата приказа</t>
  </si>
  <si>
    <t>Брянский территориальный участок Московской дирекции по тепловодоснабжению структурного подразделения Центральной дирекции по теплоснабжению филиала ОАО «РЖД» (газовые котельные г.Брянск)</t>
  </si>
  <si>
    <t>Брянский территориальный участок Московской дирекции по тепловодоснабжению структурного подразделения Центральной дирекции по теплоснабжению филиала ОАО «РЖД» (мазутная котельная г.Брянск)</t>
  </si>
  <si>
    <t>Брянский территориальный участок Московской дирекции по тепловодоснабжению структурного подразделения Центральной дирекции по теплоснабжению филиала ОАО «РЖД» (газовая котельная ул. 2-я Аллея, д. 5)</t>
  </si>
  <si>
    <t>Брянский территориальный участок Московской дирекции по тепловодоснабжению структурного подразделения Центральной дирекции по теплоснабжению филиала ОАО «РЖД» (газовая котельная г.Новозыбков)</t>
  </si>
  <si>
    <t>Номер приказа</t>
  </si>
  <si>
    <t>НВВ, тыс.руб.</t>
  </si>
  <si>
    <t xml:space="preserve">МУП «Жилкомсервис» Бежицкого района  г. Брянска 
от котельной, расположенной по адресу: г. Брянск, ул. Фокина, д. 90
</t>
  </si>
  <si>
    <t xml:space="preserve">МУП «Жилкомсервис» Бежицкого района  г. Брянска
от котельной, расположенной по адресу:  г. Брянск, просп. Станке Димитрова, д. 57а
</t>
  </si>
  <si>
    <t xml:space="preserve">МУП «Жилкомсервис» Бежицкого района  г. Брянска 
от котельной, расположенной по адресу: г. Брянск, просп. Станке Димитрова, д. 69
</t>
  </si>
  <si>
    <t xml:space="preserve">МУП «Жилкомсервис» Бежицкого района  г. Брянска
от котельной, расположенной по адресу: г. Брянск, пгт. Радица-Крыловка, ул. Ленина, д.2
</t>
  </si>
  <si>
    <t xml:space="preserve">МУП «Жилкомсервис» Бежицкого района  г. Брянска
от котельной, расположенной по адресу: г. Брянск, пгт. Большое Полпино, ул. Центральная, д.72 В
</t>
  </si>
  <si>
    <t>Рост тарифа</t>
  </si>
  <si>
    <t>АО "СЗ "Фабрика атмосферы"</t>
  </si>
  <si>
    <t>Объем полезного отпуска, Гкал</t>
  </si>
  <si>
    <t>ГБПОУ «Почепский механико-аграрный техникум»</t>
  </si>
  <si>
    <t xml:space="preserve">                                            </t>
  </si>
  <si>
    <t>Перечень объектов теплоснабжения (котельных)</t>
  </si>
  <si>
    <t>по г. Брянску (с населением)</t>
  </si>
  <si>
    <t xml:space="preserve">             Приложение 1</t>
  </si>
  <si>
    <t>ООО "КОН" по котельной, расположенной по адресу г.Брянск, ул. Степная, д.9</t>
  </si>
  <si>
    <t>ООО "КОН" по котельной, расположенной по адресу г.Брянск, ул.22 съезда КПСС ,д.96</t>
  </si>
  <si>
    <t xml:space="preserve">АО «Брянский химический завод имени 50-летия СССР» </t>
  </si>
  <si>
    <t>ООО "Теплоцентраль Сельцо" (газовая котельная пгт.Навля, ул.1 Мая, 3г)</t>
  </si>
  <si>
    <t>с 1 января 2020 года по 30 июня 2020 года</t>
  </si>
  <si>
    <t>с 1 июля 2020 года по 31 декабря 2020 года</t>
  </si>
  <si>
    <t xml:space="preserve">ГУП "Брянсккоммунэнерго" (г.Фокино, ул. Крупской, 1а)
</t>
  </si>
  <si>
    <t xml:space="preserve"> ООО «Клинцовская ТЭЦ»</t>
  </si>
  <si>
    <t>ООО УК "Вектор", г. Брянск, пер. 2-ой Советский, д. 1</t>
  </si>
  <si>
    <t>ООО  "РУССЭНЕРГО"   г.Брянск, ул.Степная 16/1</t>
  </si>
  <si>
    <t>ИП Сысоев А.С.</t>
  </si>
  <si>
    <t>ООО «Теплоцентраль Сельцо» (газовая котельная: Брянская область, с. Хотылево, Сельцовская школа-интернат)</t>
  </si>
  <si>
    <t>ОАО «Вагонная ремонтная компания -1» Вагонно ремонтного депо Брянск-Льговский - обособленное структорное подразделение акционерного общества "Вагонная ремонтная компания-1"</t>
  </si>
  <si>
    <t>Унечское муниципальное унитарное предприятие жилищно-коммунального обслуживания(по котельным: г. Унеча, ул. Луначарского, (микрорайон № 4); г. Унеча, ул. Советская, (квартал № 42))</t>
  </si>
  <si>
    <t xml:space="preserve">             Приложение 2</t>
  </si>
  <si>
    <t>с 1 января 2021 года по 30 июня 2021 года</t>
  </si>
  <si>
    <t>с 1 июля 2021 года по 31 декабря 2021 года</t>
  </si>
  <si>
    <t>Сводная таблица по принятым тарифным решениям в сфере теплоснабжения на 2021 год</t>
  </si>
  <si>
    <t xml:space="preserve">МУП «Жилкомсервис» Бежицкого района  г. Брянска
от котельной, расположенной по адресу: г. Брянск, Карачевское шоссе
</t>
  </si>
  <si>
    <t xml:space="preserve">МУП «Жилкомсервис» Бежицкого района  г. Брянска
от котельной, расположенной по адресу: г. Брянск, г. Брянск, ул. Сталелитейная, д. 5 Б
</t>
  </si>
  <si>
    <t>ООО РУССЭНЕРГО, ул. 3 Интернационала 8/1</t>
  </si>
  <si>
    <t>ООО "Актив" (ИНН 3257019898)</t>
  </si>
  <si>
    <t xml:space="preserve">ГУП "Брянсккоммунэнерго" (потребителям МКД №17, расположенного по адресу:  Брянская  область, Брасовский район, п. Каменка)
</t>
  </si>
  <si>
    <t xml:space="preserve">АО «Стройсервис» </t>
  </si>
  <si>
    <t>ГУП "Брянсккоммунэнерго " (Клинцовский р-он, п. Затишье, ул.Куротная, стр.9Ф)</t>
  </si>
  <si>
    <t xml:space="preserve">ГУП "Брянсккоммунэнерго" (Суражский р-н, Кулажское,п. Лесное)
</t>
  </si>
  <si>
    <t>с 1 июля 2022 года по 31 декабря 2022 года</t>
  </si>
  <si>
    <t>с 1 июля 2023 года по 31 декабря 2023 года</t>
  </si>
  <si>
    <t>с 1 июля 2024 года по 31 декабря 2024 года</t>
  </si>
  <si>
    <t>с 1 июля 2025 года по 31 декабря 2025 года</t>
  </si>
  <si>
    <t>ООО "Тепло-Эко" по котельной, расположенной по адресу: Брянская область, Брянский район, пос.Путевка, ул.Луговая, д.1Г</t>
  </si>
  <si>
    <t>ООО "ПромРесурс"</t>
  </si>
  <si>
    <t xml:space="preserve">Рост тарифа </t>
  </si>
  <si>
    <t>Рост тарифа/    снижение  с 01.01.2021</t>
  </si>
  <si>
    <t>Примечание</t>
  </si>
  <si>
    <t>снижение тарифа с 01.01.21</t>
  </si>
  <si>
    <t>индексная модель</t>
  </si>
  <si>
    <t xml:space="preserve">АО «Брянскавтодор» </t>
  </si>
  <si>
    <t>снижение 1,36%</t>
  </si>
  <si>
    <t>снижение тарифа с 01.01.21 на 13,71%</t>
  </si>
  <si>
    <t>снижение тарифа с 01.01.21 на 13,75%</t>
  </si>
  <si>
    <t>снижение тарифа с 01.01.21 на 2,38%</t>
  </si>
  <si>
    <t>снижение</t>
  </si>
  <si>
    <t>снижение 4,76%</t>
  </si>
  <si>
    <t>снижение 10,54%</t>
  </si>
  <si>
    <t>снижение 8,79%</t>
  </si>
  <si>
    <t>7,53% снижение</t>
  </si>
  <si>
    <t>снижение тарифа с 01.01.21 на 0,9%</t>
  </si>
  <si>
    <t>ООО Специализированный застройщик "Брянская строительная компания" (котельные: г. Брянск, ул. Костычева, стр. 74; г. Брянск, ул. им. О.Н. Строкина, стр. 4)</t>
  </si>
  <si>
    <t>Медведева М.В.</t>
  </si>
  <si>
    <t>Леутина Н.В.</t>
  </si>
  <si>
    <t>Храмченкова Е.Г.</t>
  </si>
  <si>
    <t>31/254-т</t>
  </si>
  <si>
    <t>31/255-т</t>
  </si>
  <si>
    <t>31/256-т</t>
  </si>
  <si>
    <t>31/243-т</t>
  </si>
  <si>
    <t>31/249-т</t>
  </si>
  <si>
    <t>31/252-т</t>
  </si>
  <si>
    <t>31/246-т</t>
  </si>
  <si>
    <t>31/250-т</t>
  </si>
  <si>
    <t>31/251-т</t>
  </si>
  <si>
    <t>31/247-т</t>
  </si>
  <si>
    <t>31/253-т</t>
  </si>
  <si>
    <t>31/248-т</t>
  </si>
  <si>
    <t>31/244-т</t>
  </si>
  <si>
    <t>31/245-т</t>
  </si>
  <si>
    <t>31/165-т</t>
  </si>
  <si>
    <t>31/167-т</t>
  </si>
  <si>
    <t>31/185-т</t>
  </si>
  <si>
    <t>31/186-т</t>
  </si>
  <si>
    <t>31/267-т</t>
  </si>
  <si>
    <t>31/268-т</t>
  </si>
  <si>
    <t>31/270-т</t>
  </si>
  <si>
    <t>31/271-т</t>
  </si>
  <si>
    <t>31/272-т</t>
  </si>
  <si>
    <t>31/273-т</t>
  </si>
  <si>
    <t>31/269-т</t>
  </si>
  <si>
    <t>31/176-т</t>
  </si>
  <si>
    <t>31/177-т</t>
  </si>
  <si>
    <t>31/178-т</t>
  </si>
  <si>
    <t>31/171-т</t>
  </si>
  <si>
    <t>31/172-т</t>
  </si>
  <si>
    <t>31/181-т</t>
  </si>
  <si>
    <t>31/183-т</t>
  </si>
  <si>
    <t>31/170-т</t>
  </si>
  <si>
    <t>31/220-т</t>
  </si>
  <si>
    <t>31/223-т</t>
  </si>
  <si>
    <t>31/221-т</t>
  </si>
  <si>
    <t>31/224-т</t>
  </si>
  <si>
    <t>31/222-т</t>
  </si>
  <si>
    <t>32/5-т</t>
  </si>
  <si>
    <t>31/230-т</t>
  </si>
  <si>
    <t>31/229-т</t>
  </si>
  <si>
    <t>32/4-т</t>
  </si>
  <si>
    <t>31/225-т</t>
  </si>
  <si>
    <t>31/227-т</t>
  </si>
  <si>
    <t>31/226-т</t>
  </si>
  <si>
    <t>31/228-т</t>
  </si>
  <si>
    <t>31/219-т</t>
  </si>
  <si>
    <t>31/231-т</t>
  </si>
  <si>
    <t>г. Брянск , пос. Бордовичи, ул. Островского, 77</t>
  </si>
  <si>
    <t>г. Брянск , пер. Коммунистический, 24а</t>
  </si>
  <si>
    <t>г. Брянск, Беж.р., пер. Кромской, 37</t>
  </si>
  <si>
    <t>г. Брянск ,пер. Металлистов, 6а</t>
  </si>
  <si>
    <t>г. Брянск ,пер. Ново-Советский, 44</t>
  </si>
  <si>
    <t>г. Брянск ,пер. Ново-Советский, 69</t>
  </si>
  <si>
    <t>г. Брянск ,ул. 3 Интернационала, 1а</t>
  </si>
  <si>
    <t>г. Брянск ,ул. Бежицкая, 315а</t>
  </si>
  <si>
    <t>г. Брянск ,ул.Бр. Прол.Дивизии, 40</t>
  </si>
  <si>
    <t>г. Брянск ,ул. Бузинова, 2б</t>
  </si>
  <si>
    <t>г. Брянск , ул. Бурова, 2б</t>
  </si>
  <si>
    <t>г. Брянск, ул. Делегатская, 76 (школа №22)</t>
  </si>
  <si>
    <t>г. Брянск , ул. Донбасская, 53</t>
  </si>
  <si>
    <t>г. Брянск , ул. Дружбы, 56а</t>
  </si>
  <si>
    <t>г. Брянск , ул. Дружбы,  56б</t>
  </si>
  <si>
    <t>г. Брянск , ул. Дятьковская, 119а</t>
  </si>
  <si>
    <t>г. Брянск ,ул. Дятьковская, 155а</t>
  </si>
  <si>
    <t>г. Брянск , ул. Заводская, 1а</t>
  </si>
  <si>
    <t>г. Брянск , ул. Институтская, 141</t>
  </si>
  <si>
    <t>г. Брянск , ул. Институтская, 3а</t>
  </si>
  <si>
    <t>г. Брянск , ул. Камозина, 38А</t>
  </si>
  <si>
    <t>г. Брянск , ул. Клинцовская, 61</t>
  </si>
  <si>
    <t>г. Брянск , ул. Клинцовская, 67</t>
  </si>
  <si>
    <t>г. Брянск , ул. Клинцовская, 63б</t>
  </si>
  <si>
    <t>г. Брянск , ул. Куйбышева, 21</t>
  </si>
  <si>
    <t>г. Брянск , ул. Ленинградская, 24</t>
  </si>
  <si>
    <t>г. Брянск , ул. Литейная, 59</t>
  </si>
  <si>
    <t>г. Брянск , ул. Литейная, 86</t>
  </si>
  <si>
    <t>г. Брянск , ул. Медведева, 79</t>
  </si>
  <si>
    <t>г. Брянск , ул. Ново-Советская,  103а</t>
  </si>
  <si>
    <t>г. Брянск , ул. Ново-Советская, 48</t>
  </si>
  <si>
    <t>г. Брянск , ул. Ново-Советская,  83а</t>
  </si>
  <si>
    <t>г. Брянск , ул. Орловская, 2</t>
  </si>
  <si>
    <t>г. Брянск , ул. Орловская, 32</t>
  </si>
  <si>
    <t>г. Брянск , ул. Почтовая, 118</t>
  </si>
  <si>
    <t>г. Брянск , ул. Почтовая, 13</t>
  </si>
  <si>
    <t>г. Брянск , ул. Почтовая, 4а</t>
  </si>
  <si>
    <t>г. Брянск , ул. Союзная, 10а</t>
  </si>
  <si>
    <t>г. Брянск , ул. Харьковская, 10</t>
  </si>
  <si>
    <t>г. Брянск , ул. Шоссейная, 65 БМК (мкр-н "Автозаводец")</t>
  </si>
  <si>
    <t>г. Брянск , ул. Профсоюзов, 1а</t>
  </si>
  <si>
    <t>г. Брянск , ул. Афанасьева, 18а (новая)</t>
  </si>
  <si>
    <t>г. Брянск , ул. Кр. Гвардии, 20</t>
  </si>
  <si>
    <t>г. Брянск , ул. Кл. Цеткин, 12 б</t>
  </si>
  <si>
    <t>г. Брянск , ул. Афанасьева, 18а (старая)</t>
  </si>
  <si>
    <t>г. Брянск , ул. Свободы, 6а</t>
  </si>
  <si>
    <t xml:space="preserve">г. Брянск , ул. Чернышевского, 14 </t>
  </si>
  <si>
    <t>г. Брянск , ул. Фосфоритная, 17а</t>
  </si>
  <si>
    <t>г. Брянск , ул. Володарского, 46</t>
  </si>
  <si>
    <t>г. Брянск , ул. Димитрова, 66а</t>
  </si>
  <si>
    <t>г. Брянск , ул. Кольцова, 9а</t>
  </si>
  <si>
    <t>г. Брянск , ул. Никитина, 13А</t>
  </si>
  <si>
    <t>г. Брянск , ул. Пушкина, 4</t>
  </si>
  <si>
    <t>г. Брянск , ул. Пушкина, 44а</t>
  </si>
  <si>
    <t xml:space="preserve">г. Брянск , ул. Чернышевского, 58а </t>
  </si>
  <si>
    <t>г. Брянск , ул. Брянского Фронта, 18/2</t>
  </si>
  <si>
    <t>г. Брянск , ул. Советская, 98 (Лицей)</t>
  </si>
  <si>
    <t>г. Брянск, ул. Вали Сафроновой, 56в</t>
  </si>
  <si>
    <t>г. Брянск , ул. Урицкого, 124</t>
  </si>
  <si>
    <t>г. Брянск, ул. Бежицкая, 8а</t>
  </si>
  <si>
    <t xml:space="preserve">г. Брянск, Сов.р., Б. Гагарина, 25а </t>
  </si>
  <si>
    <t>г. Брянск , пер. Горького, 20</t>
  </si>
  <si>
    <t>г. Брянск , пер. Осоавиахима, 3д</t>
  </si>
  <si>
    <t>г. Брянск ,пер.Трудовой, 2</t>
  </si>
  <si>
    <t>г. Брянск , пр. Ленина, 105</t>
  </si>
  <si>
    <t>г. Брянск , пр. Ст. Димитрова, 86 б</t>
  </si>
  <si>
    <t>г. Брянск , пр. Ст. Димитрова, 1(БТИ)</t>
  </si>
  <si>
    <t>г. Брянск , пр. Ст. Димитрова, 64</t>
  </si>
  <si>
    <t>г. Брянск , пр-т Ст. Димитрова, 14а (311кв)</t>
  </si>
  <si>
    <t>г. Брянск , пр. Ст. Димитрова, 53а</t>
  </si>
  <si>
    <t>г. Брянск , пр. Ст. Димитрова, 73</t>
  </si>
  <si>
    <t>г. Брянск , ул. Любезного, 2а</t>
  </si>
  <si>
    <t>г. Брянск , ул. Спартаковская, 128а</t>
  </si>
  <si>
    <t>г. Брянск , ул. 3-его Июля, 48</t>
  </si>
  <si>
    <t>г. Брянск , ул. Горбатова, 5а</t>
  </si>
  <si>
    <t>г. Брянск , ул. Горького,22</t>
  </si>
  <si>
    <t>г. Брянск, Сов.р.,  ул. Дуки, 78</t>
  </si>
  <si>
    <t>г. Брянск , ул. Емлютина, 37</t>
  </si>
  <si>
    <t>г. Брянск , ул. Красноармейская, 65</t>
  </si>
  <si>
    <t>г. Брянск , ул. Красноармейская, 164а</t>
  </si>
  <si>
    <t>г. Брянск , ул. Красноармейская, 58</t>
  </si>
  <si>
    <t>г. Брянск , ул. Красноармейская, 97а</t>
  </si>
  <si>
    <t>г. Брянск , ул. Крахмалева, 5а</t>
  </si>
  <si>
    <t>г. Брянск , ул. Луначарского, 2а</t>
  </si>
  <si>
    <t>г. Брянск , ул. Октябрьская, 39а</t>
  </si>
  <si>
    <t xml:space="preserve">г. Брянск , ул. Октябрьская, 107 </t>
  </si>
  <si>
    <t>г. Брянск, Сов.р., ул. Пионерская, 7 (РТИ)</t>
  </si>
  <si>
    <t>г. Брянск , ул. Р. Брянского, 9 (блочная)</t>
  </si>
  <si>
    <t>г. Брянск , ул. Советская, 48б</t>
  </si>
  <si>
    <t>г. Брянск , ул. Советская, 8</t>
  </si>
  <si>
    <t>г. Брянск , ул. Степная, 3</t>
  </si>
  <si>
    <t xml:space="preserve">г. Брянск , ул. Фокина, 72а </t>
  </si>
  <si>
    <t>г. Брянск, ул.Белобережская, 24/1, БМК</t>
  </si>
  <si>
    <t>г. Брянск , ул. Новозыбковская, 12а №1</t>
  </si>
  <si>
    <t>г. Брянск , ул. Новозыбковская, 12а №2</t>
  </si>
  <si>
    <t>г. Брянск , пр. Московский, 7а</t>
  </si>
  <si>
    <t>г. Брянск , пер. О. Кошевого, 41 мкр-н Чкаловский</t>
  </si>
  <si>
    <t>г. Брянск , пер. Новозыбковский, 14</t>
  </si>
  <si>
    <t xml:space="preserve">г. Брянск, Фок.р., Московский, 86а </t>
  </si>
  <si>
    <t>г. Брянск , пр. Московский, 10 КЭЧ</t>
  </si>
  <si>
    <t>г. Брянск , пр. Московский, 126а</t>
  </si>
  <si>
    <t>г. Брянск , пр. Московский, 93а</t>
  </si>
  <si>
    <t xml:space="preserve">г. Брянск , ул. Киевская, 2 </t>
  </si>
  <si>
    <t>г. Брянск , ул. Киевская, 32</t>
  </si>
  <si>
    <t>г. Брянск , ул. О. Кошевого, 69а (41кв.)</t>
  </si>
  <si>
    <t>г. Брянск , ул. Чкалова, 3</t>
  </si>
  <si>
    <t>31/159-т</t>
  </si>
  <si>
    <t>31/194-т</t>
  </si>
  <si>
    <t>31/198-т</t>
  </si>
  <si>
    <t>31/199-т</t>
  </si>
  <si>
    <t>31/191-т</t>
  </si>
  <si>
    <t>31/189-т</t>
  </si>
  <si>
    <t>31/190-т</t>
  </si>
  <si>
    <t>31/210-т</t>
  </si>
  <si>
    <t>31/200-т</t>
  </si>
  <si>
    <t>31/ 212-т</t>
  </si>
  <si>
    <t>31/ 213-т</t>
  </si>
  <si>
    <t>31/211-т</t>
  </si>
  <si>
    <t>31/195-т</t>
  </si>
  <si>
    <t>31/196-т</t>
  </si>
  <si>
    <t>31/214-т</t>
  </si>
  <si>
    <t>31/197-т</t>
  </si>
  <si>
    <t>31/160-т</t>
  </si>
  <si>
    <t xml:space="preserve">п. Выгоничи, ул. Пионерская, 54 кот.1;                                                                        </t>
  </si>
  <si>
    <t xml:space="preserve">п. Выгоничи, ул. Свердлова, 5 кот.4;       </t>
  </si>
  <si>
    <t xml:space="preserve"> с. Лопушь ул. Цветочная, 6а кот.12               </t>
  </si>
  <si>
    <t xml:space="preserve">д. Большой Крупец, ул. Школьная, 24а     </t>
  </si>
  <si>
    <t xml:space="preserve">д. Хмелево ул. Молодежная, 28 кот.13                          </t>
  </si>
  <si>
    <t xml:space="preserve">п. Пильшино ул. Мира БМК;                       </t>
  </si>
  <si>
    <t xml:space="preserve">с. Красное ул. Школьная, 7а кот.4                          </t>
  </si>
  <si>
    <t xml:space="preserve">д. Скрябино  ул. Пушкина, 1 кот.15     </t>
  </si>
  <si>
    <t xml:space="preserve">с. Сосновка  ул. Специалистов, 27 кот.14     </t>
  </si>
  <si>
    <t>с. Жирятино, ул. Сосновая, 8, кот. 3</t>
  </si>
  <si>
    <t>с. Жирятино, ул. Мира, 9а, кот. 4;</t>
  </si>
  <si>
    <t>д. Старое Каплино, ул.Школьная, 11А кот.5</t>
  </si>
  <si>
    <t>г. Карачев, ул. Урицкого, 50</t>
  </si>
  <si>
    <t>г. Карачев, ул. Тургенева, 25;</t>
  </si>
  <si>
    <t>г. Карачев, ул. Первомайская, 148/1;</t>
  </si>
  <si>
    <t>г. Карачев, ул. Свердлова ,3а</t>
  </si>
  <si>
    <t xml:space="preserve">Брянский муниципальный район ,Журиничское сельское поселение:         </t>
  </si>
  <si>
    <t xml:space="preserve">п. Белобережский санаторий, турбаза ул. Лесная, 12 (турбаза)             </t>
  </si>
  <si>
    <t xml:space="preserve">Выгоничский муниципальный район, Кокинское сельское поселение:    </t>
  </si>
  <si>
    <t xml:space="preserve"> с. Кокино ул. Советская, 4б   кот.7                                               </t>
  </si>
  <si>
    <t xml:space="preserve">Гордеевский  муниципальный район, Гордеевское сельское поселение:   </t>
  </si>
  <si>
    <t xml:space="preserve"> с. Гордеевка ул. Победы, 20 (администрация) кот.2         </t>
  </si>
  <si>
    <t xml:space="preserve">Гордеевский  муниципальный район, Мирнинское сельское поселение:     </t>
  </si>
  <si>
    <t xml:space="preserve"> п. Мирный  ул. Заводская, 1         </t>
  </si>
  <si>
    <t xml:space="preserve">Дубровский  муниципальный район, Дубровское городское поселение:  </t>
  </si>
  <si>
    <t xml:space="preserve"> п. Дубровка, мкр-н №2 кот. 6         </t>
  </si>
  <si>
    <t xml:space="preserve"> п. Дубровка, мкр-н №1 кот.1                                                               </t>
  </si>
  <si>
    <t>п. Белобережский санаторий, турбаза ул. Центральная, 19 (Белобережская пустошь)</t>
  </si>
  <si>
    <t xml:space="preserve">Дубровский  муниципальный район, Сещинское сельское поселение: </t>
  </si>
  <si>
    <t xml:space="preserve"> д. Большая Островня кот.7      </t>
  </si>
  <si>
    <t xml:space="preserve">Дубровский  муниципальный район, Пеклинское сельское поселение:    </t>
  </si>
  <si>
    <t xml:space="preserve"> д. Пеклино ул. Калинина, 46а БМК      </t>
  </si>
  <si>
    <t xml:space="preserve">  Приложение 3</t>
  </si>
  <si>
    <t>Дятьковский муниципальный район,Дятьковское городское поселение</t>
  </si>
  <si>
    <t>г. Дятьково, кот. 12 мкр-н</t>
  </si>
  <si>
    <t>г. Дятьково, кот. 13 мкр-н</t>
  </si>
  <si>
    <t>г. Дятьково, ул. Ленина, 218 (роддом)</t>
  </si>
  <si>
    <t>г. Дятьково, ул. Ленина, 125 (ППСО)</t>
  </si>
  <si>
    <t>г. Дятьково, ул. Ленина, 141Б (администрация)</t>
  </si>
  <si>
    <t>г. Дятьково, ул. Мира,3А</t>
  </si>
  <si>
    <t>г. Дятьково, ул. Московская,6А,корп.2 (техникум)</t>
  </si>
  <si>
    <t>г. Дятьково, ул. Усадьба РТС, 7А</t>
  </si>
  <si>
    <t>г. Дятьково, ул. Фокина, 14</t>
  </si>
  <si>
    <t>г. Дятьково, ул. Циолковского, 5 (баня)</t>
  </si>
  <si>
    <t>д. Березино, ул. Керамическая, 11</t>
  </si>
  <si>
    <t>Дятьковский муниципальный район, Березинское сельское поселение:</t>
  </si>
  <si>
    <t>Дятьковский муниципальный район, Бытошское городское поселение:</t>
  </si>
  <si>
    <t>д. Будочки  ул. Центральная, 3а  КНР</t>
  </si>
  <si>
    <t>п. Бытошь, ул. Циолковского, 8а  БМК</t>
  </si>
  <si>
    <t>д. Сельцо  ул. Заречная, 2</t>
  </si>
  <si>
    <t>Дятьковский  муниципальный район, Ивотское городское поселение:</t>
  </si>
  <si>
    <t>г.Жуковка, район санатория "Жуковский",б/н</t>
  </si>
  <si>
    <t xml:space="preserve">Злынковский муниципальный район, Злынковское  городское поселение:      </t>
  </si>
  <si>
    <t>г. Злынка, ул.  Карла Маркса, 32а (школа)</t>
  </si>
  <si>
    <t>г. Злынка, ул. Площадь Свободы, 1 (средняя школа)</t>
  </si>
  <si>
    <t>г. Злынка, ул.  Карла Маркса, 8а (ЦРБ)</t>
  </si>
  <si>
    <t>Злынковский муниципальный район,Вышковское городское поселение:</t>
  </si>
  <si>
    <t>п.Вышков ул.Ворошилова,2д (ЦРБ)</t>
  </si>
  <si>
    <t>п. Клетня, кот.  2  ул. Советская</t>
  </si>
  <si>
    <t>п. Клетня, кот. 3  ул. Ленина</t>
  </si>
  <si>
    <t>п. Клетня, кот. 7 мкр-н № 1</t>
  </si>
  <si>
    <t>Клетнянский  муниципальный район, Клетнянское  городское поселение:</t>
  </si>
  <si>
    <t>Климовский  муниципальный район ,Климовское  городское поселение:</t>
  </si>
  <si>
    <t>п. Климово, ул. Калинина, 2 стр.3</t>
  </si>
  <si>
    <t>п. Климово, ул. Лесная (школа № 3)</t>
  </si>
  <si>
    <t>п. Климово, ул. Октябрьская (мкр-н № 5)</t>
  </si>
  <si>
    <t>п. Климово, ул. Полевая (ТМО)</t>
  </si>
  <si>
    <t xml:space="preserve">п. Климово, ул. Полевая (школа № 2)  </t>
  </si>
  <si>
    <t>п. Климово, ул. Советская, 68, 3  (мкр-н № 6)</t>
  </si>
  <si>
    <t>п. Климово, ул. Механизаторов</t>
  </si>
  <si>
    <t>п. Климово, пер. Молодежный, 29</t>
  </si>
  <si>
    <t xml:space="preserve">п. Климово, ул. Брянская д. б/н </t>
  </si>
  <si>
    <t xml:space="preserve">Комаричский  муниципальный район, Комаричское  городское поселение:   </t>
  </si>
  <si>
    <t>п. Комаричи кот. 4  ул. Калинина, 4 (центральная)</t>
  </si>
  <si>
    <t>Красногорский  муниципальный район, Красногорское  городское поселение:</t>
  </si>
  <si>
    <t>п.Красная Гора, ул. Октябрьская, 1б</t>
  </si>
  <si>
    <t>п.Красная Гора, пер. Майский, 22а</t>
  </si>
  <si>
    <t>п.Красная Гора, ул. Пушкина, 2б</t>
  </si>
  <si>
    <t xml:space="preserve">Мглинский муниципальный район, Мглинское городское поселение:   </t>
  </si>
  <si>
    <t xml:space="preserve"> г. Мглин, кот. № 1 пер. 2-й Первомайский, 1</t>
  </si>
  <si>
    <t xml:space="preserve">г. Мглин, кот. № 4 ул. Ленина, 13а (детсад)                               </t>
  </si>
  <si>
    <t xml:space="preserve">г. Мглин, кот. № 5 ул. Ленина, 34а   (ЦРБ)              </t>
  </si>
  <si>
    <t>г. Мглин, кот. № 6 ул. Ленина, 108а  (ПУ-37)</t>
  </si>
  <si>
    <t>Навлинский муниципальный район, Навлинское городское поселение:</t>
  </si>
  <si>
    <t>п. Навля, ул. Советская (НГЧ)</t>
  </si>
  <si>
    <t>п. Навля, пер. Д. Емлютина, 1 (центральная)</t>
  </si>
  <si>
    <t>п. Навля, ул.  Мелиораторов, 5   (ПМК-9)</t>
  </si>
  <si>
    <t>п. Навля, ул. Полины Осипенко (ЦРБ №5)</t>
  </si>
  <si>
    <t>с. Чичково ул. им. Л.Мирошина, 16</t>
  </si>
  <si>
    <t>Навлинский муниципальный район, Чичковское  сельское поселение:</t>
  </si>
  <si>
    <t>д. Халеевичи, ул. Ленина, 3 КНР;</t>
  </si>
  <si>
    <t>пос. Опытная станция, 1е;</t>
  </si>
  <si>
    <t>с. Замишево;</t>
  </si>
  <si>
    <t>с. Сновское ул. Новая,28в КНР;</t>
  </si>
  <si>
    <t>с. Шеломы ул. Новая, 3б</t>
  </si>
  <si>
    <t>ГО города Новозыбков, ГО Новозыбков</t>
  </si>
  <si>
    <t xml:space="preserve">г. Новозыбков, ул. Мичурина, 67а  (НСХТ) </t>
  </si>
  <si>
    <t>г. Новозыбков, ул. ОХ "Волна Революции", 42б</t>
  </si>
  <si>
    <t>г. Новозыбков, ул. 307 Дивизии, 44 (31кв)</t>
  </si>
  <si>
    <t>г. Новозыбков, ул. Садовая, 43а (32кв)</t>
  </si>
  <si>
    <t>г. Новозыбков, ул. Вокзальная, 9 (28кв)</t>
  </si>
  <si>
    <t>г. Новозыбков, ул. Литейная, 40д  (114кв)</t>
  </si>
  <si>
    <t>г. Новозыбков, ул. Красная, 9а (ИЗ-32/2)</t>
  </si>
  <si>
    <t>г. Новозыбков, ул. Ленина, 4</t>
  </si>
  <si>
    <t>г. Новозыбков, ул. Набережная, 13а (здание администрации)</t>
  </si>
  <si>
    <t>г. Новозыбков, ул.  Первомайская 60 (25кв)</t>
  </si>
  <si>
    <t>г. Новозыбков, ул. Советская, 27а</t>
  </si>
  <si>
    <t>г. Новозыбков, ул. Бульварная, 86а (школа №6)</t>
  </si>
  <si>
    <t>г. Новозыбков, ул. РОС,22А</t>
  </si>
  <si>
    <t>Погарский муниципальный район,Погарское городское  поселение:</t>
  </si>
  <si>
    <t>г. Погар, кот. 1 ул. Советская</t>
  </si>
  <si>
    <t>г. Погар, кот. № 1 квартал № 2</t>
  </si>
  <si>
    <t>г. Погар, кот. 2 квартал № 1;</t>
  </si>
  <si>
    <t>г. Погар, кот. 5 ул. Строительная (Мелиорация)</t>
  </si>
  <si>
    <t>г. Погар, кот. 6 ул. Полевая (МПМК-2)</t>
  </si>
  <si>
    <t>г. Погар, кот. 19 ул. Чехова (школа № 2)</t>
  </si>
  <si>
    <t>п. Вадьковка ул. Комсомольская, 4а  БМК</t>
  </si>
  <si>
    <t>Погарский  муниципальный район, Вадьковское сельское поселение:</t>
  </si>
  <si>
    <t>п. Чайкино кот.  18</t>
  </si>
  <si>
    <t>Погарский муниципальный район, Гетуновское сельское  поселение:</t>
  </si>
  <si>
    <t>с. Кистер кот.  12 ул. Центральная, 8а</t>
  </si>
  <si>
    <t>Погарский  муниципальный район, Кистерское  сельское поселение:</t>
  </si>
  <si>
    <t>г. Почеп, ул. Строителей, 3А (микрорайон)</t>
  </si>
  <si>
    <t xml:space="preserve">г. Почеп, пер. Больничный, 7/6А (поликлиника) </t>
  </si>
  <si>
    <t>г.Почеп, ул. Мира, 68А (ЦРБ)</t>
  </si>
  <si>
    <t>г. Почеп, пл. Октябрьская, 1А (администрация)</t>
  </si>
  <si>
    <t>г. Почеп, ул. Стародубская, 12А  (центральная)</t>
  </si>
  <si>
    <t>г. Почеп, ул. Октябрьская, 3А (кинотеатр)</t>
  </si>
  <si>
    <t>г. Почеп, ул. Усиевича, 65А (ПМК-12)</t>
  </si>
  <si>
    <t>г. Почеп, ул. Мглинская, 52В (ПМК-15)</t>
  </si>
  <si>
    <t>п.Речица, кот.  15 пер. Садовый, 2а</t>
  </si>
  <si>
    <t>Почепский муниципальный район, Речицкое сельское  поселение:</t>
  </si>
  <si>
    <t>Рогнединский муниципальный район, Рогнединское городское  поселение:</t>
  </si>
  <si>
    <t>п. Рогнедино, кот.  1  пер.1-й Первомайский</t>
  </si>
  <si>
    <t xml:space="preserve">Севский муниципальный раон, Севское городское поселение:  </t>
  </si>
  <si>
    <t>г. Севск, ул. К. Либкнехта  (квартальная)</t>
  </si>
  <si>
    <t>г. Севск, ул. Энгельса  (школа № 2)</t>
  </si>
  <si>
    <t>с. Пятовск ул. Школьная,2а</t>
  </si>
  <si>
    <t>г. Стародуб,ул. Карла Маркса, 108  КНР</t>
  </si>
  <si>
    <t>г. Стародуб, ул. Первомайская, 4Б</t>
  </si>
  <si>
    <t>г. Стародуб, пл. Красноармейская, 16</t>
  </si>
  <si>
    <t>г. Стародуб, ул. Красноармейская, 34А</t>
  </si>
  <si>
    <t>п. Десятуха, ул. Краснооктябрьская,4 стр.4</t>
  </si>
  <si>
    <t>Суземский муниципальный район, Суземское городское  поселение:</t>
  </si>
  <si>
    <t>п. Суземка, кот. 7 ул. Некрасова</t>
  </si>
  <si>
    <t>п. Суземка, кот. № 8 ул . Ленина</t>
  </si>
  <si>
    <t>п. Суземка, кот.  10 ул. Лесная (ЦРБ)</t>
  </si>
  <si>
    <t>Суражский муниципальный район,Суражское городское поселение:</t>
  </si>
  <si>
    <t>Стародубский МО, Стародубский МО:</t>
  </si>
  <si>
    <t>г. Сураж, ул. Лесная, 7А</t>
  </si>
  <si>
    <t>г. Сураж,ул. Вокзальная, 46Б (29 квартал)</t>
  </si>
  <si>
    <t>г. Сураж,ул. Садовая, 42А  (6 квартал)</t>
  </si>
  <si>
    <t>г. Сураж,ул. Фрунзе, 11Б (детсад)</t>
  </si>
  <si>
    <t>г. Сураж, ул. Ленина, 32Б (фабрика "Пролетарий")</t>
  </si>
  <si>
    <t>г. Сураж, ул. Советская, 12А (баня)</t>
  </si>
  <si>
    <t>Трубчевский муниципальный район,Трубчевское городское поселение:</t>
  </si>
  <si>
    <t>г. Трубчевск. ул. Генерала Петрова, 15А;</t>
  </si>
  <si>
    <t>г. Трубчевск, ул. Луначарского, 51А;</t>
  </si>
  <si>
    <t>г. Трубчевск, ул. Новоленинская, 2А (СПТУ);</t>
  </si>
  <si>
    <t xml:space="preserve">г. Трубчевск, ул. Свердлова, 68Б (детсад «Аленка»)  </t>
  </si>
  <si>
    <t>п. Белая Березка, ул. Дзержинского, 1</t>
  </si>
  <si>
    <t>Трубчевский  муниципальный район, Белоберезковское городское поселение:</t>
  </si>
  <si>
    <t>Унечский муниципальный район, Унечское городское поселение:</t>
  </si>
  <si>
    <t>г. Унеча, ул. Ленина, 5А</t>
  </si>
  <si>
    <t>г. Унеча, ул. Совхозная, 2 (22 квартал)</t>
  </si>
  <si>
    <t>г. Унеча, ул. Октябрьская, 62Б</t>
  </si>
  <si>
    <t>г. Унеча, ул. Комсомольская, 3А</t>
  </si>
  <si>
    <t>г. Унеча, ул. Кирова, 2 (пожарная часть)</t>
  </si>
  <si>
    <t>г. Унеча, ул. Танкистов, БМК</t>
  </si>
  <si>
    <t xml:space="preserve"> д. Березина, ул. Молодежная, 19а</t>
  </si>
  <si>
    <t>Унечский муниципальный район, Березинское сельское поселение:</t>
  </si>
  <si>
    <t>с. Рохманово, ул. Центральная, 6;</t>
  </si>
  <si>
    <t>с. Высокое</t>
  </si>
  <si>
    <t>Унечский муниципальный район, Высокское сельское  поселение:</t>
  </si>
  <si>
    <t>с. Писаревка  кот.12  ул. Октябрьская, 40а</t>
  </si>
  <si>
    <t>Унечский муниципальный район, Красновичское  сельское поселение:</t>
  </si>
  <si>
    <t>Унечский муниципальный район, Найтоповичское сельское поселение:</t>
  </si>
  <si>
    <t>с. Найтоповичи, кот.7 ул. Пролетарская, 36</t>
  </si>
  <si>
    <t>с. Староселье  кот. 9 ул. Новоселов, 4а</t>
  </si>
  <si>
    <t>Унечский муниципальный район, Старосельское  сельское поселение:</t>
  </si>
  <si>
    <t>ГО города Фокино, ГО Фокино</t>
  </si>
  <si>
    <t>г. Фокино, мкр-н Шибенец,  ул. Карла Маркса</t>
  </si>
  <si>
    <t>Брасовский  муниципальный район, Локотское городское поселение:</t>
  </si>
  <si>
    <t>п. Локоть, ул. Вали Котик, 13а  (мебельная фабрика) КНР</t>
  </si>
  <si>
    <t>п. Локоть, ул. Механизаторов (ПМК-17)</t>
  </si>
  <si>
    <t>п. Локоть, ул. Победы, 60  (центральная)</t>
  </si>
  <si>
    <t>д.Погребы ул.Заводская</t>
  </si>
  <si>
    <t>Брасовский  муниципальный район, Погребское сельское поселение:</t>
  </si>
  <si>
    <t>п. Супонево ул. Комсомольская, 67 (СЗР)</t>
  </si>
  <si>
    <t>Брянский муниципальный район, Супоневское сельское поселение:</t>
  </si>
  <si>
    <t xml:space="preserve"> п. Дубровка,  ул. 60 лет Октября кот.2</t>
  </si>
  <si>
    <t xml:space="preserve">п. Дружба, ул. Парковая, 29  </t>
  </si>
  <si>
    <t>Дятьковский муниципальный район, Большежуковское сельское поселение:</t>
  </si>
  <si>
    <t xml:space="preserve">Жуковский муниципальный район, Жуковский МО, </t>
  </si>
  <si>
    <t xml:space="preserve">Почепский муниципальный район, Почепское городское поселение:               </t>
  </si>
  <si>
    <t xml:space="preserve">ГУП "Брянсккоммунэнерго" (общий областной тариф) для населения, согласно приложению №3
</t>
  </si>
  <si>
    <t xml:space="preserve">ГУП "Брянсккоммунэнерго" (общий тариф г. Брянск) для населения, согласно приложениям №1, №2
</t>
  </si>
  <si>
    <t xml:space="preserve">с 01.01.2021 по 30.04.2021: 1764,99 руб.
с 01.05.2021 по 30.06.2021: 2000,35 руб. </t>
  </si>
  <si>
    <t>с 01.01.2021: 100,00%
с 01.05.2021: 113,33%</t>
  </si>
  <si>
    <t xml:space="preserve">с 01.01.2021 по 30.04.2021: 2117,99 руб.
с 01.05.2021 по 30.06.2021: 2000,35 руб. </t>
  </si>
  <si>
    <t>с 01.01.2021: 100,00%
с 01.05.2021: 94,44%</t>
  </si>
  <si>
    <t>21,04.2021</t>
  </si>
  <si>
    <t>6/6-т</t>
  </si>
  <si>
    <t>6/4-т</t>
  </si>
  <si>
    <t xml:space="preserve">с 01.01.2021 по 30.04.2021: 2004,03 руб.
с 01.05.2021 по 30.06.2021: 2274,15 руб. </t>
  </si>
  <si>
    <t xml:space="preserve">с 01.01.2021 по 30.04.2021: 2404,84 руб.
с 01.05.2021 по 30.06.2021: 2274,15 руб. </t>
  </si>
  <si>
    <t>с 01.01.2021: 100,00%
с 01.05.2021: 113,48%</t>
  </si>
  <si>
    <t>с 01.01.2021: 100,00%
с 01.05.2021: 94,57%</t>
  </si>
  <si>
    <t>Тарифы на тепловую энергию (мощность),  поставляемую потребителям  ООО «Клинцовская ТСК» по тепловым сетям АО «Клинцовский автокрановый завод», МУП «Тепловые сети»</t>
  </si>
  <si>
    <t xml:space="preserve">ООО "АСИРИС"по котельной, расположенной по адресу: г.Брянск, ул.Флотская, д.22  </t>
  </si>
  <si>
    <t xml:space="preserve">с 01.01.2021 по 30.04.2021: 200,62 руб.
с 01.05.2021 по 30.06.2021: 223,39 руб. </t>
  </si>
  <si>
    <t>с 01.01.2021: 100,00%
с 01.05.2021: 111,35%</t>
  </si>
  <si>
    <t>6/3-т</t>
  </si>
  <si>
    <t>6/1-т</t>
  </si>
  <si>
    <t xml:space="preserve">с 01.01.2021 по 30.04.2021: 2216,50 руб.
с 01.05.2021 по 30.06.2021: 2468,98 руб. </t>
  </si>
  <si>
    <t>с 01.01.2021: 100,00%
с 01.05.2021: 111,39%</t>
  </si>
  <si>
    <t xml:space="preserve">с 01.01.2021 по 30.04.2021: 2659,80 руб.
с 01.05.2021 по 30.06.2021: 2468,98 руб. </t>
  </si>
  <si>
    <t>с 01.01.2021: 100,00%
с 01.05.2021: 92,83%</t>
  </si>
  <si>
    <t xml:space="preserve">с 01.01.2021 по 30.04.2021: 1925,42 руб.
с 01.05.2021 по 30.06.2021: 2181,77 руб. </t>
  </si>
  <si>
    <t>с 01.01.2021: 100,00%
с 01.05.2021: 113,31%</t>
  </si>
  <si>
    <t xml:space="preserve">с 01.01.2021 по 30.04.2021: 2310,50 руб.
с 01.05.2021 по 30.06.2021: 2181,77 руб. </t>
  </si>
  <si>
    <t>с 01.01.2021: 100,00%
с 01.05.2021: 94,43%</t>
  </si>
  <si>
    <t>11/1-т</t>
  </si>
  <si>
    <t xml:space="preserve">ГУП "Брянсккоммунэнерго" (г. Брянск,, г. Брянск, проспект Московский,106в)   
</t>
  </si>
  <si>
    <t>8/2-т</t>
  </si>
  <si>
    <t>1709,78 ( тариф действует с момента вступления в силу приказа)</t>
  </si>
  <si>
    <t>2051,74 ( тариф действует с момента вступления в силу приказа)</t>
  </si>
  <si>
    <t xml:space="preserve">ГУП "Брянсккоммунэнерго" (г. Брянск, , г. Брянск, ул. Мало-Озерная 1а, БМК)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</si>
</sst>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3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0.0"/>
    <numFmt numFmtId="165" formatCode="0.0%"/>
    <numFmt numFmtId="166" formatCode="0.000"/>
    <numFmt numFmtId="167" formatCode="0.0000"/>
    <numFmt numFmtId="168" formatCode="#,##0.000"/>
    <numFmt numFmtId="169" formatCode="_(* #,##0_);_(* \(#,##0\);_(* &quot;-&quot;_);_(@_)"/>
    <numFmt numFmtId="170" formatCode="_(&quot;₽&quot;* #,##0.00_);_(&quot;₽&quot;* \(#,##0.00\);_(&quot;₽&quot;* &quot;-&quot;??_);_(@_)"/>
    <numFmt numFmtId="171" formatCode="_(* #,##0.00_);_(* \(#,##0.00\);_(* &quot;-&quot;??_);_(@_)"/>
    <numFmt numFmtId="172" formatCode="_-* #,##0_-;\-* #,##0_-;_-* &quot;-&quot;_-;_-@_-"/>
    <numFmt numFmtId="173" formatCode="_-* #,##0.00_-;\-* #,##0.00_-;_-* &quot;-&quot;??_-;_-@_-"/>
    <numFmt numFmtId="174" formatCode="&quot;р.&quot;#,##0.00_);\(&quot;р.&quot;#,##0.00\)"/>
    <numFmt numFmtId="175" formatCode="_(&quot;р.&quot;* #,##0.00_);_(&quot;р.&quot;* \(#,##0.00\);_(&quot;р.&quot;* &quot;-&quot;??_);_(@_)"/>
    <numFmt numFmtId="176" formatCode="_-* #,##0.00_-;_-* #,##0.00\-;_-* &quot;-&quot;??_-;_-@_-"/>
    <numFmt numFmtId="177" formatCode="&quot;$&quot;#,##0_);[Red]\(&quot;$&quot;#,##0\)"/>
    <numFmt numFmtId="178" formatCode="General_)"/>
    <numFmt numFmtId="179" formatCode="#,##0.000_ ;\-#,##0.000\ "/>
    <numFmt numFmtId="180" formatCode="_-* #,##0.00[$€-1]_-;\-* #,##0.00[$€-1]_-;_-* &quot;-&quot;??[$€-1]_-"/>
    <numFmt numFmtId="181" formatCode="_-* #,##0\ _р_._-;\-* #,##0\ _р_._-;_-* &quot;-&quot;\ _р_._-;_-@_-"/>
    <numFmt numFmtId="182" formatCode="_-* #,##0.00\ _р_._-;\-* #,##0.00\ _р_._-;_-* &quot;-&quot;??\ _р_._-;_-@_-"/>
    <numFmt numFmtId="183" formatCode="#,##0.0"/>
    <numFmt numFmtId="184" formatCode="0.0%_);\(0.0%\)"/>
    <numFmt numFmtId="185" formatCode="#,##0;\(#,##0\)"/>
    <numFmt numFmtId="186" formatCode="_-* #,##0.00\ _$_-;\-* #,##0.00\ _$_-;_-* &quot;-&quot;??\ _$_-;_-@_-"/>
    <numFmt numFmtId="187" formatCode="_-* #,##0&quot;đ.&quot;_-;\-* #,##0&quot;đ.&quot;_-;_-* &quot;-&quot;&quot;đ.&quot;_-;_-@_-"/>
    <numFmt numFmtId="188" formatCode="_-* #,##0.00&quot;đ.&quot;_-;\-* #,##0.00&quot;đ.&quot;_-;_-* &quot;-&quot;??&quot;đ.&quot;_-;_-@_-"/>
    <numFmt numFmtId="189" formatCode="\$#,##0\ ;\(\$#,##0\)"/>
    <numFmt numFmtId="190" formatCode="#,##0.000[$р.-419];\-#,##0.000[$р.-419]"/>
    <numFmt numFmtId="191" formatCode="_-* #,##0.0\ _$_-;\-* #,##0.0\ _$_-;_-* &quot;-&quot;??\ _$_-;_-@_-"/>
    <numFmt numFmtId="192" formatCode="#,##0.0_);\(#,##0.0\)"/>
    <numFmt numFmtId="193" formatCode="#,##0_ ;[Red]\-#,##0\ "/>
    <numFmt numFmtId="194" formatCode="#,##0_);[Blue]\(#,##0\)"/>
    <numFmt numFmtId="195" formatCode="#,##0__\ \ \ \ "/>
    <numFmt numFmtId="196" formatCode="_-&quot;£&quot;* #,##0_-;\-&quot;£&quot;* #,##0_-;_-&quot;£&quot;* &quot;-&quot;_-;_-@_-"/>
    <numFmt numFmtId="197" formatCode="_-&quot;£&quot;* #,##0.00_-;\-&quot;£&quot;* #,##0.00_-;_-&quot;£&quot;* &quot;-&quot;??_-;_-@_-"/>
    <numFmt numFmtId="198" formatCode="#,##0.00&quot;т.р.&quot;;\-#,##0.00&quot;т.р.&quot;"/>
    <numFmt numFmtId="199" formatCode="#,##0.0;[Red]#,##0.0"/>
    <numFmt numFmtId="200" formatCode="_-* #,##0_đ_._-;\-* #,##0_đ_._-;_-* &quot;-&quot;_đ_._-;_-@_-"/>
    <numFmt numFmtId="201" formatCode="_-* #,##0.00_đ_._-;\-* #,##0.00_đ_._-;_-* &quot;-&quot;??_đ_._-;_-@_-"/>
    <numFmt numFmtId="202" formatCode="\(#,##0.0\)"/>
    <numFmt numFmtId="203" formatCode="#,##0\ &quot;?.&quot;;\-#,##0\ &quot;?.&quot;"/>
    <numFmt numFmtId="204" formatCode="#,##0______;;&quot;------------      &quot;"/>
    <numFmt numFmtId="205" formatCode="#,##0.00_ ;[Red]\-#,##0.00\ "/>
    <numFmt numFmtId="206" formatCode="_-* #,##0\ _$_-;\-* #,##0\ _$_-;_-* &quot;-&quot;\ _$_-;_-@_-"/>
    <numFmt numFmtId="207" formatCode="#,##0.00_ ;\-#,##0.00\ "/>
    <numFmt numFmtId="208" formatCode="#,##0.00&quot;р.&quot;;\-#,##0.00&quot;р.&quot;"/>
    <numFmt numFmtId="209" formatCode="_-* #,##0.00&quot;р.&quot;_-;\-* #,##0.00&quot;р.&quot;_-;_-* &quot;-&quot;??&quot;р.&quot;_-;_-@_-"/>
    <numFmt numFmtId="210" formatCode="_-* #,##0.00_р_._-;\-* #,##0.00_р_._-;_-* &quot;-&quot;??_р_._-;_-@_-"/>
    <numFmt numFmtId="211" formatCode="#.##0\.00"/>
    <numFmt numFmtId="212" formatCode="#\.00"/>
    <numFmt numFmtId="213" formatCode="#\."/>
    <numFmt numFmtId="214" formatCode="#,##0_);[Red]\(#,##0\)"/>
  </numFmts>
  <fonts count="15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onstantia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0"/>
      <name val="Times New Roman CYR"/>
      <charset val="204"/>
    </font>
    <font>
      <sz val="8"/>
      <name val="Arial"/>
      <family val="2"/>
      <charset val="204"/>
    </font>
    <font>
      <sz val="11"/>
      <name val="Times New Roman Cyr"/>
      <family val="1"/>
      <charset val="204"/>
    </font>
    <font>
      <sz val="12"/>
      <color indexed="8"/>
      <name val="Times New Roman"/>
      <family val="1"/>
      <charset val="204"/>
    </font>
    <font>
      <sz val="10"/>
      <name val="Tahoma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9"/>
      <name val="Tahoma"/>
      <family val="2"/>
      <charset val="204"/>
    </font>
    <font>
      <sz val="10"/>
      <name val="Helv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11"/>
      <name val="Tahoma"/>
      <family val="2"/>
      <charset val="204"/>
    </font>
    <font>
      <sz val="11"/>
      <color indexed="62"/>
      <name val="Calibri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sz val="14"/>
      <name val="Franklin Gothic Medium"/>
      <family val="2"/>
      <charset val="204"/>
    </font>
    <font>
      <sz val="9"/>
      <color indexed="11"/>
      <name val="Tahoma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10"/>
      <color indexed="24"/>
      <name val="Arial"/>
      <family val="2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0"/>
      <name val="Courier"/>
      <family val="1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4"/>
      <name val="NewtonC"/>
      <charset val="204"/>
    </font>
    <font>
      <sz val="10"/>
      <name val="Palatino"/>
      <family val="1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sz val="12"/>
      <color indexed="24"/>
      <name val="Arial"/>
      <family val="2"/>
      <charset val="204"/>
    </font>
    <font>
      <sz val="11"/>
      <color indexed="8"/>
      <name val="Constantia"/>
      <family val="2"/>
      <charset val="204"/>
    </font>
    <font>
      <u/>
      <sz val="11"/>
      <color theme="10"/>
      <name val="Constantia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onstantia"/>
      <family val="2"/>
    </font>
    <font>
      <sz val="8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6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95">
    <xf numFmtId="0" fontId="0" fillId="0" borderId="0"/>
    <xf numFmtId="9" fontId="6" fillId="0" borderId="0" applyFont="0" applyFill="0" applyBorder="0" applyAlignment="0" applyProtection="0"/>
    <xf numFmtId="0" fontId="14" fillId="0" borderId="0"/>
    <xf numFmtId="0" fontId="18" fillId="0" borderId="0"/>
    <xf numFmtId="180" fontId="18" fillId="0" borderId="0"/>
    <xf numFmtId="0" fontId="36" fillId="0" borderId="0"/>
    <xf numFmtId="0" fontId="21" fillId="0" borderId="0"/>
    <xf numFmtId="165" fontId="29" fillId="0" borderId="0">
      <alignment vertical="top"/>
    </xf>
    <xf numFmtId="165" fontId="47" fillId="0" borderId="0">
      <alignment vertical="top"/>
    </xf>
    <xf numFmtId="184" fontId="47" fillId="7" borderId="0">
      <alignment vertical="top"/>
    </xf>
    <xf numFmtId="165" fontId="47" fillId="8" borderId="0">
      <alignment vertical="top"/>
    </xf>
    <xf numFmtId="40" fontId="48" fillId="0" borderId="0" applyFont="0" applyFill="0" applyBorder="0" applyAlignment="0" applyProtection="0"/>
    <xf numFmtId="0" fontId="49" fillId="0" borderId="0"/>
    <xf numFmtId="0" fontId="36" fillId="0" borderId="0"/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185" fontId="21" fillId="9" borderId="3">
      <alignment wrapText="1"/>
      <protection locked="0"/>
    </xf>
    <xf numFmtId="0" fontId="17" fillId="0" borderId="0"/>
    <xf numFmtId="0" fontId="17" fillId="0" borderId="0"/>
    <xf numFmtId="0" fontId="17" fillId="0" borderId="0"/>
    <xf numFmtId="0" fontId="1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18" fillId="0" borderId="0"/>
    <xf numFmtId="0" fontId="18" fillId="0" borderId="0"/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0" fontId="18" fillId="0" borderId="0"/>
    <xf numFmtId="0" fontId="18" fillId="0" borderId="0"/>
    <xf numFmtId="0" fontId="36" fillId="0" borderId="0"/>
    <xf numFmtId="0" fontId="36" fillId="0" borderId="0"/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0" fontId="36" fillId="0" borderId="0"/>
    <xf numFmtId="0" fontId="36" fillId="0" borderId="0"/>
    <xf numFmtId="0" fontId="36" fillId="0" borderId="0"/>
    <xf numFmtId="0" fontId="36" fillId="0" borderId="0"/>
    <xf numFmtId="0" fontId="18" fillId="0" borderId="0"/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0" fontId="36" fillId="0" borderId="0"/>
    <xf numFmtId="0" fontId="36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36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36" fillId="0" borderId="0"/>
    <xf numFmtId="186" fontId="17" fillId="0" borderId="0" applyFont="0" applyFill="0" applyBorder="0" applyAlignment="0" applyProtection="0"/>
    <xf numFmtId="175" fontId="19" fillId="0" borderId="0">
      <protection locked="0"/>
    </xf>
    <xf numFmtId="175" fontId="19" fillId="0" borderId="0">
      <protection locked="0"/>
    </xf>
    <xf numFmtId="175" fontId="19" fillId="0" borderId="0">
      <protection locked="0"/>
    </xf>
    <xf numFmtId="175" fontId="19" fillId="0" borderId="0">
      <protection locked="0"/>
    </xf>
    <xf numFmtId="176" fontId="17" fillId="0" borderId="0">
      <protection locked="0"/>
    </xf>
    <xf numFmtId="176" fontId="17" fillId="0" borderId="0">
      <protection locked="0"/>
    </xf>
    <xf numFmtId="176" fontId="17" fillId="0" borderId="0">
      <protection locked="0"/>
    </xf>
    <xf numFmtId="176" fontId="17" fillId="0" borderId="0">
      <protection locked="0"/>
    </xf>
    <xf numFmtId="175" fontId="19" fillId="0" borderId="0">
      <protection locked="0"/>
    </xf>
    <xf numFmtId="175" fontId="19" fillId="0" borderId="0">
      <protection locked="0"/>
    </xf>
    <xf numFmtId="176" fontId="17" fillId="0" borderId="0">
      <protection locked="0"/>
    </xf>
    <xf numFmtId="0" fontId="19" fillId="0" borderId="14">
      <protection locked="0"/>
    </xf>
    <xf numFmtId="0" fontId="19" fillId="0" borderId="14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176" fontId="17" fillId="0" borderId="14">
      <protection locked="0"/>
    </xf>
    <xf numFmtId="176" fontId="17" fillId="0" borderId="14">
      <protection locked="0"/>
    </xf>
    <xf numFmtId="0" fontId="22" fillId="10" borderId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51" fillId="24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51" fillId="23" borderId="0" applyNumberFormat="0" applyBorder="0" applyAlignment="0" applyProtection="0"/>
    <xf numFmtId="0" fontId="51" fillId="23" borderId="0" applyNumberFormat="0" applyBorder="0" applyAlignment="0" applyProtection="0"/>
    <xf numFmtId="0" fontId="51" fillId="23" borderId="0" applyNumberFormat="0" applyBorder="0" applyAlignment="0" applyProtection="0"/>
    <xf numFmtId="0" fontId="51" fillId="23" borderId="0" applyNumberFormat="0" applyBorder="0" applyAlignment="0" applyProtection="0"/>
    <xf numFmtId="0" fontId="51" fillId="23" borderId="0" applyNumberFormat="0" applyBorder="0" applyAlignment="0" applyProtection="0"/>
    <xf numFmtId="0" fontId="51" fillId="23" borderId="0" applyNumberFormat="0" applyBorder="0" applyAlignment="0" applyProtection="0"/>
    <xf numFmtId="0" fontId="51" fillId="23" borderId="0" applyNumberFormat="0" applyBorder="0" applyAlignment="0" applyProtection="0"/>
    <xf numFmtId="0" fontId="51" fillId="23" borderId="0" applyNumberFormat="0" applyBorder="0" applyAlignment="0" applyProtection="0"/>
    <xf numFmtId="0" fontId="51" fillId="23" borderId="0" applyNumberFormat="0" applyBorder="0" applyAlignment="0" applyProtection="0"/>
    <xf numFmtId="0" fontId="51" fillId="23" borderId="0" applyNumberFormat="0" applyBorder="0" applyAlignment="0" applyProtection="0"/>
    <xf numFmtId="0" fontId="51" fillId="23" borderId="0" applyNumberFormat="0" applyBorder="0" applyAlignment="0" applyProtection="0"/>
    <xf numFmtId="0" fontId="51" fillId="23" borderId="0" applyNumberFormat="0" applyBorder="0" applyAlignment="0" applyProtection="0"/>
    <xf numFmtId="0" fontId="51" fillId="23" borderId="0" applyNumberFormat="0" applyBorder="0" applyAlignment="0" applyProtection="0"/>
    <xf numFmtId="0" fontId="51" fillId="23" borderId="0" applyNumberFormat="0" applyBorder="0" applyAlignment="0" applyProtection="0"/>
    <xf numFmtId="0" fontId="51" fillId="23" borderId="0" applyNumberFormat="0" applyBorder="0" applyAlignment="0" applyProtection="0"/>
    <xf numFmtId="0" fontId="51" fillId="23" borderId="0" applyNumberFormat="0" applyBorder="0" applyAlignment="0" applyProtection="0"/>
    <xf numFmtId="0" fontId="51" fillId="24" borderId="0" applyNumberFormat="0" applyBorder="0" applyAlignment="0" applyProtection="0"/>
    <xf numFmtId="0" fontId="51" fillId="24" borderId="0" applyNumberFormat="0" applyBorder="0" applyAlignment="0" applyProtection="0"/>
    <xf numFmtId="0" fontId="51" fillId="24" borderId="0" applyNumberFormat="0" applyBorder="0" applyAlignment="0" applyProtection="0"/>
    <xf numFmtId="0" fontId="51" fillId="24" borderId="0" applyNumberFormat="0" applyBorder="0" applyAlignment="0" applyProtection="0"/>
    <xf numFmtId="0" fontId="51" fillId="24" borderId="0" applyNumberFormat="0" applyBorder="0" applyAlignment="0" applyProtection="0"/>
    <xf numFmtId="0" fontId="51" fillId="24" borderId="0" applyNumberFormat="0" applyBorder="0" applyAlignment="0" applyProtection="0"/>
    <xf numFmtId="0" fontId="51" fillId="24" borderId="0" applyNumberFormat="0" applyBorder="0" applyAlignment="0" applyProtection="0"/>
    <xf numFmtId="0" fontId="51" fillId="24" borderId="0" applyNumberFormat="0" applyBorder="0" applyAlignment="0" applyProtection="0"/>
    <xf numFmtId="0" fontId="51" fillId="24" borderId="0" applyNumberFormat="0" applyBorder="0" applyAlignment="0" applyProtection="0"/>
    <xf numFmtId="0" fontId="51" fillId="24" borderId="0" applyNumberFormat="0" applyBorder="0" applyAlignment="0" applyProtection="0"/>
    <xf numFmtId="0" fontId="51" fillId="24" borderId="0" applyNumberFormat="0" applyBorder="0" applyAlignment="0" applyProtection="0"/>
    <xf numFmtId="0" fontId="51" fillId="24" borderId="0" applyNumberFormat="0" applyBorder="0" applyAlignment="0" applyProtection="0"/>
    <xf numFmtId="0" fontId="51" fillId="24" borderId="0" applyNumberFormat="0" applyBorder="0" applyAlignment="0" applyProtection="0"/>
    <xf numFmtId="0" fontId="51" fillId="24" borderId="0" applyNumberFormat="0" applyBorder="0" applyAlignment="0" applyProtection="0"/>
    <xf numFmtId="0" fontId="51" fillId="24" borderId="0" applyNumberFormat="0" applyBorder="0" applyAlignment="0" applyProtection="0"/>
    <xf numFmtId="0" fontId="51" fillId="24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51" fillId="28" borderId="0" applyNumberFormat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50" fillId="0" borderId="0"/>
    <xf numFmtId="178" fontId="25" fillId="0" borderId="15">
      <protection locked="0"/>
    </xf>
    <xf numFmtId="187" fontId="17" fillId="0" borderId="0" applyFont="0" applyFill="0" applyBorder="0" applyAlignment="0" applyProtection="0"/>
    <xf numFmtId="188" fontId="17" fillId="0" borderId="0" applyFont="0" applyFill="0" applyBorder="0" applyAlignment="0" applyProtection="0"/>
    <xf numFmtId="0" fontId="53" fillId="12" borderId="0" applyNumberFormat="0" applyBorder="0" applyAlignment="0" applyProtection="0"/>
    <xf numFmtId="10" fontId="54" fillId="0" borderId="0" applyNumberFormat="0" applyFill="0" applyBorder="0" applyAlignment="0"/>
    <xf numFmtId="0" fontId="55" fillId="0" borderId="0"/>
    <xf numFmtId="0" fontId="56" fillId="29" borderId="16" applyNumberFormat="0" applyAlignment="0" applyProtection="0"/>
    <xf numFmtId="0" fontId="32" fillId="0" borderId="16" applyNumberFormat="0" applyAlignment="0">
      <protection locked="0"/>
    </xf>
    <xf numFmtId="0" fontId="57" fillId="30" borderId="17" applyNumberFormat="0" applyAlignment="0" applyProtection="0"/>
    <xf numFmtId="0" fontId="58" fillId="0" borderId="1">
      <alignment horizontal="left" vertical="center"/>
    </xf>
    <xf numFmtId="169" fontId="21" fillId="0" borderId="0" applyFont="0" applyFill="0" applyBorder="0" applyAlignment="0" applyProtection="0"/>
    <xf numFmtId="0" fontId="37" fillId="0" borderId="0" applyFont="0" applyFill="0" applyBorder="0" applyAlignment="0" applyProtection="0">
      <alignment horizontal="right"/>
    </xf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>
      <alignment horizontal="right"/>
    </xf>
    <xf numFmtId="0" fontId="37" fillId="0" borderId="0" applyFont="0" applyFill="0" applyBorder="0" applyAlignment="0" applyProtection="0"/>
    <xf numFmtId="171" fontId="21" fillId="0" borderId="0" applyFont="0" applyFill="0" applyBorder="0" applyAlignment="0" applyProtection="0"/>
    <xf numFmtId="3" fontId="59" fillId="0" borderId="0" applyFont="0" applyFill="0" applyBorder="0" applyAlignment="0" applyProtection="0"/>
    <xf numFmtId="178" fontId="26" fillId="31" borderId="15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7" fillId="0" borderId="0" applyFont="0" applyFill="0" applyBorder="0" applyAlignment="0" applyProtection="0">
      <alignment horizontal="right"/>
    </xf>
    <xf numFmtId="0" fontId="37" fillId="0" borderId="0" applyFont="0" applyFill="0" applyBorder="0" applyAlignment="0" applyProtection="0">
      <alignment horizontal="right"/>
    </xf>
    <xf numFmtId="175" fontId="17" fillId="0" borderId="0" applyFont="0" applyFill="0" applyBorder="0" applyAlignment="0" applyProtection="0"/>
    <xf numFmtId="189" fontId="59" fillId="0" borderId="0" applyFont="0" applyFill="0" applyBorder="0" applyAlignment="0" applyProtection="0"/>
    <xf numFmtId="0" fontId="37" fillId="0" borderId="0" applyFill="0" applyBorder="0" applyProtection="0">
      <alignment vertical="center"/>
    </xf>
    <xf numFmtId="0" fontId="59" fillId="0" borderId="0" applyFont="0" applyFill="0" applyBorder="0" applyAlignment="0" applyProtection="0"/>
    <xf numFmtId="0" fontId="37" fillId="0" borderId="0" applyFont="0" applyFill="0" applyBorder="0" applyAlignment="0" applyProtection="0"/>
    <xf numFmtId="14" fontId="34" fillId="0" borderId="0">
      <alignment vertical="top"/>
    </xf>
    <xf numFmtId="190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0" fontId="37" fillId="0" borderId="18" applyNumberFormat="0" applyFont="0" applyFill="0" applyAlignment="0" applyProtection="0"/>
    <xf numFmtId="0" fontId="60" fillId="0" borderId="0" applyNumberFormat="0" applyFill="0" applyBorder="0" applyAlignment="0" applyProtection="0"/>
    <xf numFmtId="38" fontId="61" fillId="0" borderId="0">
      <alignment vertical="top"/>
    </xf>
    <xf numFmtId="38" fontId="61" fillId="0" borderId="0">
      <alignment vertical="top"/>
    </xf>
    <xf numFmtId="38" fontId="61" fillId="0" borderId="0">
      <alignment vertical="top"/>
    </xf>
    <xf numFmtId="180" fontId="8" fillId="0" borderId="0" applyFont="0" applyFill="0" applyBorder="0" applyAlignment="0" applyProtection="0"/>
    <xf numFmtId="37" fontId="21" fillId="0" borderId="0"/>
    <xf numFmtId="0" fontId="21" fillId="0" borderId="0"/>
    <xf numFmtId="0" fontId="62" fillId="0" borderId="0" applyNumberFormat="0" applyFill="0" applyBorder="0" applyAlignment="0" applyProtection="0"/>
    <xf numFmtId="176" fontId="17" fillId="0" borderId="0">
      <protection locked="0"/>
    </xf>
    <xf numFmtId="176" fontId="17" fillId="0" borderId="0">
      <protection locked="0"/>
    </xf>
    <xf numFmtId="176" fontId="17" fillId="0" borderId="0">
      <protection locked="0"/>
    </xf>
    <xf numFmtId="176" fontId="17" fillId="0" borderId="0">
      <protection locked="0"/>
    </xf>
    <xf numFmtId="176" fontId="17" fillId="0" borderId="0">
      <protection locked="0"/>
    </xf>
    <xf numFmtId="176" fontId="17" fillId="0" borderId="0">
      <protection locked="0"/>
    </xf>
    <xf numFmtId="176" fontId="17" fillId="0" borderId="0">
      <protection locked="0"/>
    </xf>
    <xf numFmtId="176" fontId="17" fillId="0" borderId="0">
      <protection locked="0"/>
    </xf>
    <xf numFmtId="176" fontId="17" fillId="0" borderId="0">
      <protection locked="0"/>
    </xf>
    <xf numFmtId="176" fontId="17" fillId="0" borderId="0">
      <protection locked="0"/>
    </xf>
    <xf numFmtId="176" fontId="17" fillId="0" borderId="0">
      <protection locked="0"/>
    </xf>
    <xf numFmtId="176" fontId="17" fillId="0" borderId="0">
      <protection locked="0"/>
    </xf>
    <xf numFmtId="176" fontId="17" fillId="0" borderId="0">
      <protection locked="0"/>
    </xf>
    <xf numFmtId="176" fontId="17" fillId="0" borderId="0">
      <protection locked="0"/>
    </xf>
    <xf numFmtId="2" fontId="59" fillId="0" borderId="0" applyFont="0" applyFill="0" applyBorder="0" applyAlignment="0" applyProtection="0"/>
    <xf numFmtId="0" fontId="63" fillId="0" borderId="0">
      <alignment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64" fillId="0" borderId="0" applyFill="0" applyBorder="0" applyProtection="0">
      <alignment horizontal="left"/>
    </xf>
    <xf numFmtId="0" fontId="65" fillId="13" borderId="0" applyNumberFormat="0" applyBorder="0" applyAlignment="0" applyProtection="0"/>
    <xf numFmtId="165" fontId="66" fillId="8" borderId="1" applyNumberFormat="0" applyFont="0" applyBorder="0" applyAlignment="0" applyProtection="0"/>
    <xf numFmtId="0" fontId="37" fillId="0" borderId="0" applyFont="0" applyFill="0" applyBorder="0" applyAlignment="0" applyProtection="0">
      <alignment horizontal="right"/>
    </xf>
    <xf numFmtId="192" fontId="67" fillId="8" borderId="0" applyNumberFormat="0" applyFont="0" applyAlignment="0"/>
    <xf numFmtId="0" fontId="68" fillId="0" borderId="0" applyProtection="0">
      <alignment horizontal="right"/>
    </xf>
    <xf numFmtId="0" fontId="32" fillId="29" borderId="16" applyNumberFormat="0" applyAlignment="0"/>
    <xf numFmtId="0" fontId="69" fillId="0" borderId="0">
      <alignment vertical="top"/>
    </xf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19" applyNumberFormat="0" applyFill="0" applyAlignment="0" applyProtection="0"/>
    <xf numFmtId="0" fontId="72" fillId="0" borderId="0" applyNumberFormat="0" applyFill="0" applyBorder="0" applyAlignment="0" applyProtection="0"/>
    <xf numFmtId="2" fontId="73" fillId="32" borderId="0" applyAlignment="0">
      <alignment horizontal="right"/>
      <protection locked="0"/>
    </xf>
    <xf numFmtId="38" fontId="74" fillId="0" borderId="0">
      <alignment vertical="top"/>
    </xf>
    <xf numFmtId="38" fontId="74" fillId="0" borderId="0">
      <alignment vertical="top"/>
    </xf>
    <xf numFmtId="38" fontId="74" fillId="0" borderId="0">
      <alignment vertical="top"/>
    </xf>
    <xf numFmtId="0" fontId="39" fillId="0" borderId="0" applyNumberFormat="0" applyFill="0" applyBorder="0" applyAlignment="0" applyProtection="0">
      <alignment vertical="top"/>
      <protection locked="0"/>
    </xf>
    <xf numFmtId="178" fontId="75" fillId="0" borderId="0"/>
    <xf numFmtId="0" fontId="21" fillId="0" borderId="0"/>
    <xf numFmtId="0" fontId="76" fillId="0" borderId="0" applyNumberFormat="0" applyFill="0" applyBorder="0" applyAlignment="0" applyProtection="0">
      <alignment vertical="top"/>
      <protection locked="0"/>
    </xf>
    <xf numFmtId="193" fontId="77" fillId="0" borderId="1">
      <alignment horizontal="center" vertical="center" wrapText="1"/>
    </xf>
    <xf numFmtId="0" fontId="42" fillId="16" borderId="16" applyNumberFormat="0" applyAlignment="0" applyProtection="0"/>
    <xf numFmtId="0" fontId="78" fillId="0" borderId="0" applyFill="0" applyBorder="0" applyProtection="0">
      <alignment vertical="center"/>
    </xf>
    <xf numFmtId="0" fontId="78" fillId="0" borderId="0" applyFill="0" applyBorder="0" applyProtection="0">
      <alignment vertical="center"/>
    </xf>
    <xf numFmtId="0" fontId="78" fillId="0" borderId="0" applyFill="0" applyBorder="0" applyProtection="0">
      <alignment vertical="center"/>
    </xf>
    <xf numFmtId="0" fontId="78" fillId="0" borderId="0" applyFill="0" applyBorder="0" applyProtection="0">
      <alignment vertical="center"/>
    </xf>
    <xf numFmtId="38" fontId="47" fillId="0" borderId="0">
      <alignment vertical="top"/>
    </xf>
    <xf numFmtId="38" fontId="47" fillId="7" borderId="0">
      <alignment vertical="top"/>
    </xf>
    <xf numFmtId="38" fontId="47" fillId="7" borderId="0">
      <alignment vertical="top"/>
    </xf>
    <xf numFmtId="38" fontId="47" fillId="7" borderId="0">
      <alignment vertical="top"/>
    </xf>
    <xf numFmtId="38" fontId="47" fillId="0" borderId="0">
      <alignment vertical="top"/>
    </xf>
    <xf numFmtId="194" fontId="47" fillId="8" borderId="0">
      <alignment vertical="top"/>
    </xf>
    <xf numFmtId="38" fontId="47" fillId="0" borderId="0">
      <alignment vertical="top"/>
    </xf>
    <xf numFmtId="0" fontId="79" fillId="0" borderId="20" applyNumberFormat="0" applyFill="0" applyAlignment="0" applyProtection="0"/>
    <xf numFmtId="172" fontId="80" fillId="0" borderId="0" applyFont="0" applyFill="0" applyBorder="0" applyAlignment="0" applyProtection="0"/>
    <xf numFmtId="173" fontId="80" fillId="0" borderId="0" applyFont="0" applyFill="0" applyBorder="0" applyAlignment="0" applyProtection="0"/>
    <xf numFmtId="172" fontId="80" fillId="0" borderId="0" applyFont="0" applyFill="0" applyBorder="0" applyAlignment="0" applyProtection="0"/>
    <xf numFmtId="173" fontId="80" fillId="0" borderId="0" applyFont="0" applyFill="0" applyBorder="0" applyAlignment="0" applyProtection="0"/>
    <xf numFmtId="195" fontId="81" fillId="0" borderId="1">
      <alignment horizontal="right"/>
      <protection locked="0"/>
    </xf>
    <xf numFmtId="196" fontId="80" fillId="0" borderId="0" applyFont="0" applyFill="0" applyBorder="0" applyAlignment="0" applyProtection="0"/>
    <xf numFmtId="197" fontId="80" fillId="0" borderId="0" applyFont="0" applyFill="0" applyBorder="0" applyAlignment="0" applyProtection="0"/>
    <xf numFmtId="196" fontId="80" fillId="0" borderId="0" applyFont="0" applyFill="0" applyBorder="0" applyAlignment="0" applyProtection="0"/>
    <xf numFmtId="197" fontId="80" fillId="0" borderId="0" applyFont="0" applyFill="0" applyBorder="0" applyAlignment="0" applyProtection="0"/>
    <xf numFmtId="0" fontId="37" fillId="0" borderId="0" applyFont="0" applyFill="0" applyBorder="0" applyAlignment="0" applyProtection="0">
      <alignment horizontal="right"/>
    </xf>
    <xf numFmtId="0" fontId="37" fillId="0" borderId="0" applyFill="0" applyBorder="0" applyProtection="0">
      <alignment vertical="center"/>
    </xf>
    <xf numFmtId="0" fontId="37" fillId="0" borderId="0" applyFont="0" applyFill="0" applyBorder="0" applyAlignment="0" applyProtection="0">
      <alignment horizontal="right"/>
    </xf>
    <xf numFmtId="3" fontId="17" fillId="0" borderId="21" applyFont="0" applyBorder="0">
      <alignment horizontal="center" vertical="center"/>
    </xf>
    <xf numFmtId="0" fontId="82" fillId="33" borderId="0" applyNumberFormat="0" applyBorder="0" applyAlignment="0" applyProtection="0"/>
    <xf numFmtId="0" fontId="22" fillId="0" borderId="22"/>
    <xf numFmtId="0" fontId="40" fillId="0" borderId="0" applyNumberFormat="0" applyFill="0" applyBorder="0" applyAlignment="0" applyProtection="0"/>
    <xf numFmtId="198" fontId="17" fillId="0" borderId="0"/>
    <xf numFmtId="0" fontId="40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83" fillId="0" borderId="0">
      <alignment horizontal="right"/>
    </xf>
    <xf numFmtId="0" fontId="17" fillId="0" borderId="0"/>
    <xf numFmtId="0" fontId="23" fillId="0" borderId="0"/>
    <xf numFmtId="0" fontId="37" fillId="0" borderId="0" applyFill="0" applyBorder="0" applyProtection="0">
      <alignment vertical="center"/>
    </xf>
    <xf numFmtId="0" fontId="84" fillId="0" borderId="0"/>
    <xf numFmtId="0" fontId="21" fillId="0" borderId="0"/>
    <xf numFmtId="0" fontId="18" fillId="0" borderId="0"/>
    <xf numFmtId="0" fontId="27" fillId="34" borderId="23" applyNumberFormat="0" applyFont="0" applyAlignment="0" applyProtection="0"/>
    <xf numFmtId="199" fontId="17" fillId="0" borderId="0" applyFont="0" applyAlignment="0">
      <alignment horizontal="center"/>
    </xf>
    <xf numFmtId="200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0" fontId="66" fillId="0" borderId="0"/>
    <xf numFmtId="202" fontId="66" fillId="0" borderId="0" applyFont="0" applyFill="0" applyBorder="0" applyAlignment="0" applyProtection="0"/>
    <xf numFmtId="203" fontId="66" fillId="0" borderId="0" applyFont="0" applyFill="0" applyBorder="0" applyAlignment="0" applyProtection="0"/>
    <xf numFmtId="0" fontId="85" fillId="29" borderId="24" applyNumberFormat="0" applyAlignment="0" applyProtection="0"/>
    <xf numFmtId="1" fontId="86" fillId="0" borderId="0" applyProtection="0">
      <alignment horizontal="right" vertical="center"/>
    </xf>
    <xf numFmtId="49" fontId="87" fillId="0" borderId="12" applyFill="0" applyProtection="0">
      <alignment vertical="center"/>
    </xf>
    <xf numFmtId="9" fontId="21" fillId="0" borderId="0" applyFont="0" applyFill="0" applyBorder="0" applyAlignment="0" applyProtection="0"/>
    <xf numFmtId="0" fontId="37" fillId="0" borderId="0" applyFill="0" applyBorder="0" applyProtection="0">
      <alignment vertical="center"/>
    </xf>
    <xf numFmtId="37" fontId="88" fillId="9" borderId="7"/>
    <xf numFmtId="37" fontId="88" fillId="9" borderId="7"/>
    <xf numFmtId="0" fontId="24" fillId="0" borderId="0" applyNumberFormat="0">
      <alignment horizontal="left"/>
    </xf>
    <xf numFmtId="204" fontId="89" fillId="0" borderId="25" applyBorder="0">
      <alignment horizontal="right"/>
      <protection locked="0"/>
    </xf>
    <xf numFmtId="49" fontId="90" fillId="0" borderId="1" applyNumberFormat="0">
      <alignment horizontal="left" vertical="center"/>
    </xf>
    <xf numFmtId="0" fontId="91" fillId="0" borderId="26">
      <alignment vertical="center"/>
    </xf>
    <xf numFmtId="4" fontId="92" fillId="9" borderId="24" applyNumberFormat="0" applyProtection="0">
      <alignment vertical="center"/>
    </xf>
    <xf numFmtId="4" fontId="93" fillId="9" borderId="24" applyNumberFormat="0" applyProtection="0">
      <alignment vertical="center"/>
    </xf>
    <xf numFmtId="4" fontId="92" fillId="9" borderId="24" applyNumberFormat="0" applyProtection="0">
      <alignment horizontal="left" vertical="center" indent="1"/>
    </xf>
    <xf numFmtId="4" fontId="92" fillId="9" borderId="24" applyNumberFormat="0" applyProtection="0">
      <alignment horizontal="left" vertical="center" indent="1"/>
    </xf>
    <xf numFmtId="0" fontId="21" fillId="35" borderId="24" applyNumberFormat="0" applyProtection="0">
      <alignment horizontal="left" vertical="center" indent="1"/>
    </xf>
    <xf numFmtId="4" fontId="92" fillId="36" borderId="24" applyNumberFormat="0" applyProtection="0">
      <alignment horizontal="right" vertical="center"/>
    </xf>
    <xf numFmtId="4" fontId="92" fillId="37" borderId="24" applyNumberFormat="0" applyProtection="0">
      <alignment horizontal="right" vertical="center"/>
    </xf>
    <xf numFmtId="4" fontId="92" fillId="38" borderId="24" applyNumberFormat="0" applyProtection="0">
      <alignment horizontal="right" vertical="center"/>
    </xf>
    <xf numFmtId="4" fontId="92" fillId="39" borderId="24" applyNumberFormat="0" applyProtection="0">
      <alignment horizontal="right" vertical="center"/>
    </xf>
    <xf numFmtId="4" fontId="92" fillId="40" borderId="24" applyNumberFormat="0" applyProtection="0">
      <alignment horizontal="right" vertical="center"/>
    </xf>
    <xf numFmtId="4" fontId="92" fillId="41" borderId="24" applyNumberFormat="0" applyProtection="0">
      <alignment horizontal="right" vertical="center"/>
    </xf>
    <xf numFmtId="4" fontId="92" fillId="42" borderId="24" applyNumberFormat="0" applyProtection="0">
      <alignment horizontal="right" vertical="center"/>
    </xf>
    <xf numFmtId="4" fontId="92" fillId="43" borderId="24" applyNumberFormat="0" applyProtection="0">
      <alignment horizontal="right" vertical="center"/>
    </xf>
    <xf numFmtId="4" fontId="92" fillId="44" borderId="24" applyNumberFormat="0" applyProtection="0">
      <alignment horizontal="right" vertical="center"/>
    </xf>
    <xf numFmtId="4" fontId="94" fillId="45" borderId="24" applyNumberFormat="0" applyProtection="0">
      <alignment horizontal="left" vertical="center" indent="1"/>
    </xf>
    <xf numFmtId="4" fontId="92" fillId="46" borderId="27" applyNumberFormat="0" applyProtection="0">
      <alignment horizontal="left" vertical="center" indent="1"/>
    </xf>
    <xf numFmtId="4" fontId="95" fillId="47" borderId="0" applyNumberFormat="0" applyProtection="0">
      <alignment horizontal="left" vertical="center" indent="1"/>
    </xf>
    <xf numFmtId="0" fontId="21" fillId="35" borderId="24" applyNumberFormat="0" applyProtection="0">
      <alignment horizontal="left" vertical="center" indent="1"/>
    </xf>
    <xf numFmtId="4" fontId="96" fillId="46" borderId="24" applyNumberFormat="0" applyProtection="0">
      <alignment horizontal="left" vertical="center" indent="1"/>
    </xf>
    <xf numFmtId="4" fontId="96" fillId="48" borderId="24" applyNumberFormat="0" applyProtection="0">
      <alignment horizontal="left" vertical="center" indent="1"/>
    </xf>
    <xf numFmtId="0" fontId="21" fillId="48" borderId="24" applyNumberFormat="0" applyProtection="0">
      <alignment horizontal="left" vertical="center" indent="1"/>
    </xf>
    <xf numFmtId="0" fontId="21" fillId="48" borderId="24" applyNumberFormat="0" applyProtection="0">
      <alignment horizontal="left" vertical="center" indent="1"/>
    </xf>
    <xf numFmtId="0" fontId="21" fillId="49" borderId="24" applyNumberFormat="0" applyProtection="0">
      <alignment horizontal="left" vertical="center" indent="1"/>
    </xf>
    <xf numFmtId="0" fontId="21" fillId="49" borderId="24" applyNumberFormat="0" applyProtection="0">
      <alignment horizontal="left" vertical="center" indent="1"/>
    </xf>
    <xf numFmtId="0" fontId="21" fillId="7" borderId="24" applyNumberFormat="0" applyProtection="0">
      <alignment horizontal="left" vertical="center" indent="1"/>
    </xf>
    <xf numFmtId="0" fontId="21" fillId="7" borderId="24" applyNumberFormat="0" applyProtection="0">
      <alignment horizontal="left" vertical="center" indent="1"/>
    </xf>
    <xf numFmtId="0" fontId="21" fillId="35" borderId="24" applyNumberFormat="0" applyProtection="0">
      <alignment horizontal="left" vertical="center" indent="1"/>
    </xf>
    <xf numFmtId="0" fontId="21" fillId="35" borderId="24" applyNumberFormat="0" applyProtection="0">
      <alignment horizontal="left" vertical="center" indent="1"/>
    </xf>
    <xf numFmtId="0" fontId="17" fillId="0" borderId="0"/>
    <xf numFmtId="4" fontId="92" fillId="50" borderId="24" applyNumberFormat="0" applyProtection="0">
      <alignment vertical="center"/>
    </xf>
    <xf numFmtId="4" fontId="93" fillId="50" borderId="24" applyNumberFormat="0" applyProtection="0">
      <alignment vertical="center"/>
    </xf>
    <xf numFmtId="4" fontId="92" fillId="50" borderId="24" applyNumberFormat="0" applyProtection="0">
      <alignment horizontal="left" vertical="center" indent="1"/>
    </xf>
    <xf numFmtId="4" fontId="92" fillId="50" borderId="24" applyNumberFormat="0" applyProtection="0">
      <alignment horizontal="left" vertical="center" indent="1"/>
    </xf>
    <xf numFmtId="4" fontId="92" fillId="46" borderId="24" applyNumberFormat="0" applyProtection="0">
      <alignment horizontal="right" vertical="center"/>
    </xf>
    <xf numFmtId="4" fontId="93" fillId="46" borderId="24" applyNumberFormat="0" applyProtection="0">
      <alignment horizontal="right" vertical="center"/>
    </xf>
    <xf numFmtId="0" fontId="21" fillId="35" borderId="24" applyNumberFormat="0" applyProtection="0">
      <alignment horizontal="left" vertical="center" indent="1"/>
    </xf>
    <xf numFmtId="0" fontId="21" fillId="35" borderId="24" applyNumberFormat="0" applyProtection="0">
      <alignment horizontal="left" vertical="center" indent="1"/>
    </xf>
    <xf numFmtId="0" fontId="97" fillId="0" borderId="0"/>
    <xf numFmtId="4" fontId="98" fillId="46" borderId="24" applyNumberFormat="0" applyProtection="0">
      <alignment horizontal="right" vertical="center"/>
    </xf>
    <xf numFmtId="0" fontId="99" fillId="0" borderId="0">
      <alignment horizontal="left" vertical="center" wrapText="1"/>
    </xf>
    <xf numFmtId="0" fontId="21" fillId="0" borderId="0"/>
    <xf numFmtId="0" fontId="18" fillId="0" borderId="0"/>
    <xf numFmtId="0" fontId="100" fillId="0" borderId="0" applyBorder="0" applyProtection="0">
      <alignment vertical="center"/>
    </xf>
    <xf numFmtId="0" fontId="100" fillId="0" borderId="12" applyBorder="0" applyProtection="0">
      <alignment horizontal="right" vertical="center"/>
    </xf>
    <xf numFmtId="0" fontId="101" fillId="51" borderId="0" applyBorder="0" applyProtection="0">
      <alignment horizontal="centerContinuous" vertical="center"/>
    </xf>
    <xf numFmtId="0" fontId="101" fillId="52" borderId="12" applyBorder="0" applyProtection="0">
      <alignment horizontal="centerContinuous" vertical="center"/>
    </xf>
    <xf numFmtId="0" fontId="102" fillId="0" borderId="0"/>
    <xf numFmtId="38" fontId="103" fillId="53" borderId="0">
      <alignment horizontal="right" vertical="top"/>
    </xf>
    <xf numFmtId="38" fontId="103" fillId="53" borderId="0">
      <alignment horizontal="right" vertical="top"/>
    </xf>
    <xf numFmtId="38" fontId="103" fillId="53" borderId="0">
      <alignment horizontal="right" vertical="top"/>
    </xf>
    <xf numFmtId="0" fontId="84" fillId="0" borderId="0"/>
    <xf numFmtId="0" fontId="104" fillId="0" borderId="0" applyFill="0" applyBorder="0" applyProtection="0">
      <alignment horizontal="left"/>
    </xf>
    <xf numFmtId="0" fontId="64" fillId="0" borderId="11" applyFill="0" applyBorder="0" applyProtection="0">
      <alignment horizontal="left" vertical="top"/>
    </xf>
    <xf numFmtId="0" fontId="105" fillId="0" borderId="0">
      <alignment horizontal="centerContinuous"/>
    </xf>
    <xf numFmtId="0" fontId="106" fillId="0" borderId="11" applyFill="0" applyBorder="0" applyProtection="0"/>
    <xf numFmtId="0" fontId="106" fillId="0" borderId="0"/>
    <xf numFmtId="0" fontId="107" fillId="0" borderId="0" applyFill="0" applyBorder="0" applyProtection="0"/>
    <xf numFmtId="0" fontId="108" fillId="0" borderId="0"/>
    <xf numFmtId="0" fontId="109" fillId="0" borderId="0" applyNumberFormat="0" applyFill="0" applyBorder="0" applyAlignment="0" applyProtection="0"/>
    <xf numFmtId="49" fontId="41" fillId="49" borderId="28" applyNumberFormat="0">
      <alignment horizontal="center" vertical="center"/>
    </xf>
    <xf numFmtId="0" fontId="59" fillId="0" borderId="29" applyNumberFormat="0" applyFont="0" applyFill="0" applyAlignment="0" applyProtection="0"/>
    <xf numFmtId="0" fontId="110" fillId="0" borderId="18" applyFill="0" applyBorder="0" applyProtection="0">
      <alignment vertical="center"/>
    </xf>
    <xf numFmtId="0" fontId="111" fillId="0" borderId="0">
      <alignment horizontal="fill"/>
    </xf>
    <xf numFmtId="0" fontId="66" fillId="0" borderId="0"/>
    <xf numFmtId="0" fontId="112" fillId="0" borderId="0" applyNumberFormat="0" applyFill="0" applyBorder="0" applyAlignment="0" applyProtection="0"/>
    <xf numFmtId="0" fontId="113" fillId="0" borderId="12" applyBorder="0" applyProtection="0">
      <alignment horizontal="right"/>
    </xf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51" fillId="27" borderId="0" applyNumberFormat="0" applyBorder="0" applyAlignment="0" applyProtection="0"/>
    <xf numFmtId="0" fontId="51" fillId="27" borderId="0" applyNumberFormat="0" applyBorder="0" applyAlignment="0" applyProtection="0"/>
    <xf numFmtId="0" fontId="51" fillId="27" borderId="0" applyNumberFormat="0" applyBorder="0" applyAlignment="0" applyProtection="0"/>
    <xf numFmtId="0" fontId="51" fillId="27" borderId="0" applyNumberFormat="0" applyBorder="0" applyAlignment="0" applyProtection="0"/>
    <xf numFmtId="0" fontId="51" fillId="27" borderId="0" applyNumberFormat="0" applyBorder="0" applyAlignment="0" applyProtection="0"/>
    <xf numFmtId="0" fontId="51" fillId="27" borderId="0" applyNumberFormat="0" applyBorder="0" applyAlignment="0" applyProtection="0"/>
    <xf numFmtId="0" fontId="51" fillId="27" borderId="0" applyNumberFormat="0" applyBorder="0" applyAlignment="0" applyProtection="0"/>
    <xf numFmtId="0" fontId="51" fillId="27" borderId="0" applyNumberFormat="0" applyBorder="0" applyAlignment="0" applyProtection="0"/>
    <xf numFmtId="0" fontId="51" fillId="27" borderId="0" applyNumberFormat="0" applyBorder="0" applyAlignment="0" applyProtection="0"/>
    <xf numFmtId="0" fontId="51" fillId="27" borderId="0" applyNumberFormat="0" applyBorder="0" applyAlignment="0" applyProtection="0"/>
    <xf numFmtId="0" fontId="51" fillId="27" borderId="0" applyNumberFormat="0" applyBorder="0" applyAlignment="0" applyProtection="0"/>
    <xf numFmtId="0" fontId="51" fillId="27" borderId="0" applyNumberFormat="0" applyBorder="0" applyAlignment="0" applyProtection="0"/>
    <xf numFmtId="0" fontId="51" fillId="27" borderId="0" applyNumberFormat="0" applyBorder="0" applyAlignment="0" applyProtection="0"/>
    <xf numFmtId="0" fontId="51" fillId="27" borderId="0" applyNumberFormat="0" applyBorder="0" applyAlignment="0" applyProtection="0"/>
    <xf numFmtId="0" fontId="51" fillId="27" borderId="0" applyNumberFormat="0" applyBorder="0" applyAlignment="0" applyProtection="0"/>
    <xf numFmtId="0" fontId="51" fillId="27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51" fillId="23" borderId="0" applyNumberFormat="0" applyBorder="0" applyAlignment="0" applyProtection="0"/>
    <xf numFmtId="0" fontId="51" fillId="23" borderId="0" applyNumberFormat="0" applyBorder="0" applyAlignment="0" applyProtection="0"/>
    <xf numFmtId="0" fontId="51" fillId="23" borderId="0" applyNumberFormat="0" applyBorder="0" applyAlignment="0" applyProtection="0"/>
    <xf numFmtId="0" fontId="51" fillId="23" borderId="0" applyNumberFormat="0" applyBorder="0" applyAlignment="0" applyProtection="0"/>
    <xf numFmtId="0" fontId="51" fillId="23" borderId="0" applyNumberFormat="0" applyBorder="0" applyAlignment="0" applyProtection="0"/>
    <xf numFmtId="0" fontId="51" fillId="23" borderId="0" applyNumberFormat="0" applyBorder="0" applyAlignment="0" applyProtection="0"/>
    <xf numFmtId="0" fontId="51" fillId="23" borderId="0" applyNumberFormat="0" applyBorder="0" applyAlignment="0" applyProtection="0"/>
    <xf numFmtId="0" fontId="51" fillId="23" borderId="0" applyNumberFormat="0" applyBorder="0" applyAlignment="0" applyProtection="0"/>
    <xf numFmtId="0" fontId="51" fillId="23" borderId="0" applyNumberFormat="0" applyBorder="0" applyAlignment="0" applyProtection="0"/>
    <xf numFmtId="0" fontId="51" fillId="23" borderId="0" applyNumberFormat="0" applyBorder="0" applyAlignment="0" applyProtection="0"/>
    <xf numFmtId="0" fontId="51" fillId="23" borderId="0" applyNumberFormat="0" applyBorder="0" applyAlignment="0" applyProtection="0"/>
    <xf numFmtId="0" fontId="51" fillId="23" borderId="0" applyNumberFormat="0" applyBorder="0" applyAlignment="0" applyProtection="0"/>
    <xf numFmtId="0" fontId="51" fillId="23" borderId="0" applyNumberFormat="0" applyBorder="0" applyAlignment="0" applyProtection="0"/>
    <xf numFmtId="0" fontId="51" fillId="23" borderId="0" applyNumberFormat="0" applyBorder="0" applyAlignment="0" applyProtection="0"/>
    <xf numFmtId="0" fontId="51" fillId="23" borderId="0" applyNumberFormat="0" applyBorder="0" applyAlignment="0" applyProtection="0"/>
    <xf numFmtId="0" fontId="51" fillId="23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178" fontId="25" fillId="0" borderId="15">
      <protection locked="0"/>
    </xf>
    <xf numFmtId="0" fontId="42" fillId="16" borderId="16" applyNumberFormat="0" applyAlignment="0" applyProtection="0"/>
    <xf numFmtId="0" fontId="42" fillId="16" borderId="16" applyNumberFormat="0" applyAlignment="0" applyProtection="0"/>
    <xf numFmtId="0" fontId="42" fillId="16" borderId="16" applyNumberFormat="0" applyAlignment="0" applyProtection="0"/>
    <xf numFmtId="0" fontId="42" fillId="16" borderId="16" applyNumberFormat="0" applyAlignment="0" applyProtection="0"/>
    <xf numFmtId="0" fontId="42" fillId="16" borderId="16" applyNumberFormat="0" applyAlignment="0" applyProtection="0"/>
    <xf numFmtId="0" fontId="42" fillId="16" borderId="16" applyNumberFormat="0" applyAlignment="0" applyProtection="0"/>
    <xf numFmtId="0" fontId="42" fillId="16" borderId="16" applyNumberFormat="0" applyAlignment="0" applyProtection="0"/>
    <xf numFmtId="0" fontId="42" fillId="16" borderId="16" applyNumberFormat="0" applyAlignment="0" applyProtection="0"/>
    <xf numFmtId="0" fontId="42" fillId="16" borderId="16" applyNumberFormat="0" applyAlignment="0" applyProtection="0"/>
    <xf numFmtId="0" fontId="42" fillId="16" borderId="16" applyNumberFormat="0" applyAlignment="0" applyProtection="0"/>
    <xf numFmtId="0" fontId="42" fillId="16" borderId="16" applyNumberFormat="0" applyAlignment="0" applyProtection="0"/>
    <xf numFmtId="0" fontId="42" fillId="16" borderId="16" applyNumberFormat="0" applyAlignment="0" applyProtection="0"/>
    <xf numFmtId="0" fontId="42" fillId="16" borderId="16" applyNumberFormat="0" applyAlignment="0" applyProtection="0"/>
    <xf numFmtId="0" fontId="42" fillId="16" borderId="16" applyNumberFormat="0" applyAlignment="0" applyProtection="0"/>
    <xf numFmtId="0" fontId="42" fillId="16" borderId="16" applyNumberFormat="0" applyAlignment="0" applyProtection="0"/>
    <xf numFmtId="0" fontId="42" fillId="16" borderId="16" applyNumberFormat="0" applyAlignment="0" applyProtection="0"/>
    <xf numFmtId="0" fontId="42" fillId="16" borderId="16" applyNumberFormat="0" applyAlignment="0" applyProtection="0"/>
    <xf numFmtId="0" fontId="42" fillId="16" borderId="16" applyNumberFormat="0" applyAlignment="0" applyProtection="0"/>
    <xf numFmtId="0" fontId="42" fillId="16" borderId="16" applyNumberFormat="0" applyAlignment="0" applyProtection="0"/>
    <xf numFmtId="0" fontId="42" fillId="16" borderId="16" applyNumberFormat="0" applyAlignment="0" applyProtection="0"/>
    <xf numFmtId="0" fontId="42" fillId="16" borderId="16" applyNumberFormat="0" applyAlignment="0" applyProtection="0"/>
    <xf numFmtId="0" fontId="42" fillId="16" borderId="16" applyNumberFormat="0" applyAlignment="0" applyProtection="0"/>
    <xf numFmtId="0" fontId="42" fillId="16" borderId="16" applyNumberFormat="0" applyAlignment="0" applyProtection="0"/>
    <xf numFmtId="0" fontId="42" fillId="16" borderId="16" applyNumberFormat="0" applyAlignment="0" applyProtection="0"/>
    <xf numFmtId="0" fontId="42" fillId="16" borderId="16" applyNumberFormat="0" applyAlignment="0" applyProtection="0"/>
    <xf numFmtId="3" fontId="114" fillId="0" borderId="0">
      <alignment horizontal="center" vertical="center" textRotation="90" wrapText="1"/>
    </xf>
    <xf numFmtId="179" fontId="25" fillId="0" borderId="1">
      <alignment vertical="top" wrapText="1"/>
    </xf>
    <xf numFmtId="0" fontId="85" fillId="29" borderId="24" applyNumberFormat="0" applyAlignment="0" applyProtection="0"/>
    <xf numFmtId="0" fontId="85" fillId="29" borderId="24" applyNumberFormat="0" applyAlignment="0" applyProtection="0"/>
    <xf numFmtId="0" fontId="85" fillId="29" borderId="24" applyNumberFormat="0" applyAlignment="0" applyProtection="0"/>
    <xf numFmtId="0" fontId="85" fillId="29" borderId="24" applyNumberFormat="0" applyAlignment="0" applyProtection="0"/>
    <xf numFmtId="0" fontId="85" fillId="29" borderId="24" applyNumberFormat="0" applyAlignment="0" applyProtection="0"/>
    <xf numFmtId="0" fontId="85" fillId="29" borderId="24" applyNumberFormat="0" applyAlignment="0" applyProtection="0"/>
    <xf numFmtId="0" fontId="85" fillId="29" borderId="24" applyNumberFormat="0" applyAlignment="0" applyProtection="0"/>
    <xf numFmtId="0" fontId="85" fillId="29" borderId="24" applyNumberFormat="0" applyAlignment="0" applyProtection="0"/>
    <xf numFmtId="0" fontId="85" fillId="29" borderId="24" applyNumberFormat="0" applyAlignment="0" applyProtection="0"/>
    <xf numFmtId="0" fontId="85" fillId="29" borderId="24" applyNumberFormat="0" applyAlignment="0" applyProtection="0"/>
    <xf numFmtId="0" fontId="85" fillId="29" borderId="24" applyNumberFormat="0" applyAlignment="0" applyProtection="0"/>
    <xf numFmtId="0" fontId="85" fillId="29" borderId="24" applyNumberFormat="0" applyAlignment="0" applyProtection="0"/>
    <xf numFmtId="0" fontId="85" fillId="29" borderId="24" applyNumberFormat="0" applyAlignment="0" applyProtection="0"/>
    <xf numFmtId="0" fontId="85" fillId="29" borderId="24" applyNumberFormat="0" applyAlignment="0" applyProtection="0"/>
    <xf numFmtId="0" fontId="85" fillId="29" borderId="24" applyNumberFormat="0" applyAlignment="0" applyProtection="0"/>
    <xf numFmtId="0" fontId="85" fillId="29" borderId="24" applyNumberFormat="0" applyAlignment="0" applyProtection="0"/>
    <xf numFmtId="0" fontId="85" fillId="29" borderId="24" applyNumberFormat="0" applyAlignment="0" applyProtection="0"/>
    <xf numFmtId="0" fontId="85" fillId="29" borderId="24" applyNumberFormat="0" applyAlignment="0" applyProtection="0"/>
    <xf numFmtId="0" fontId="85" fillId="29" borderId="24" applyNumberFormat="0" applyAlignment="0" applyProtection="0"/>
    <xf numFmtId="0" fontId="85" fillId="29" borderId="24" applyNumberFormat="0" applyAlignment="0" applyProtection="0"/>
    <xf numFmtId="0" fontId="85" fillId="29" borderId="24" applyNumberFormat="0" applyAlignment="0" applyProtection="0"/>
    <xf numFmtId="0" fontId="85" fillId="29" borderId="24" applyNumberFormat="0" applyAlignment="0" applyProtection="0"/>
    <xf numFmtId="0" fontId="85" fillId="29" borderId="24" applyNumberFormat="0" applyAlignment="0" applyProtection="0"/>
    <xf numFmtId="0" fontId="85" fillId="29" borderId="24" applyNumberFormat="0" applyAlignment="0" applyProtection="0"/>
    <xf numFmtId="0" fontId="85" fillId="29" borderId="24" applyNumberFormat="0" applyAlignment="0" applyProtection="0"/>
    <xf numFmtId="0" fontId="56" fillId="29" borderId="16" applyNumberFormat="0" applyAlignment="0" applyProtection="0"/>
    <xf numFmtId="0" fontId="56" fillId="29" borderId="16" applyNumberFormat="0" applyAlignment="0" applyProtection="0"/>
    <xf numFmtId="0" fontId="56" fillId="29" borderId="16" applyNumberFormat="0" applyAlignment="0" applyProtection="0"/>
    <xf numFmtId="0" fontId="56" fillId="29" borderId="16" applyNumberFormat="0" applyAlignment="0" applyProtection="0"/>
    <xf numFmtId="0" fontId="56" fillId="29" borderId="16" applyNumberFormat="0" applyAlignment="0" applyProtection="0"/>
    <xf numFmtId="0" fontId="56" fillId="29" borderId="16" applyNumberFormat="0" applyAlignment="0" applyProtection="0"/>
    <xf numFmtId="0" fontId="56" fillId="29" borderId="16" applyNumberFormat="0" applyAlignment="0" applyProtection="0"/>
    <xf numFmtId="0" fontId="56" fillId="29" borderId="16" applyNumberFormat="0" applyAlignment="0" applyProtection="0"/>
    <xf numFmtId="0" fontId="56" fillId="29" borderId="16" applyNumberFormat="0" applyAlignment="0" applyProtection="0"/>
    <xf numFmtId="0" fontId="56" fillId="29" borderId="16" applyNumberFormat="0" applyAlignment="0" applyProtection="0"/>
    <xf numFmtId="0" fontId="56" fillId="29" borderId="16" applyNumberFormat="0" applyAlignment="0" applyProtection="0"/>
    <xf numFmtId="0" fontId="56" fillId="29" borderId="16" applyNumberFormat="0" applyAlignment="0" applyProtection="0"/>
    <xf numFmtId="0" fontId="56" fillId="29" borderId="16" applyNumberFormat="0" applyAlignment="0" applyProtection="0"/>
    <xf numFmtId="0" fontId="56" fillId="29" borderId="16" applyNumberFormat="0" applyAlignment="0" applyProtection="0"/>
    <xf numFmtId="0" fontId="56" fillId="29" borderId="16" applyNumberFormat="0" applyAlignment="0" applyProtection="0"/>
    <xf numFmtId="0" fontId="56" fillId="29" borderId="16" applyNumberFormat="0" applyAlignment="0" applyProtection="0"/>
    <xf numFmtId="0" fontId="56" fillId="29" borderId="16" applyNumberFormat="0" applyAlignment="0" applyProtection="0"/>
    <xf numFmtId="0" fontId="56" fillId="29" borderId="16" applyNumberFormat="0" applyAlignment="0" applyProtection="0"/>
    <xf numFmtId="0" fontId="56" fillId="29" borderId="16" applyNumberFormat="0" applyAlignment="0" applyProtection="0"/>
    <xf numFmtId="0" fontId="56" fillId="29" borderId="16" applyNumberFormat="0" applyAlignment="0" applyProtection="0"/>
    <xf numFmtId="0" fontId="56" fillId="29" borderId="16" applyNumberFormat="0" applyAlignment="0" applyProtection="0"/>
    <xf numFmtId="0" fontId="56" fillId="29" borderId="16" applyNumberFormat="0" applyAlignment="0" applyProtection="0"/>
    <xf numFmtId="0" fontId="56" fillId="29" borderId="16" applyNumberFormat="0" applyAlignment="0" applyProtection="0"/>
    <xf numFmtId="0" fontId="56" fillId="29" borderId="16" applyNumberFormat="0" applyAlignment="0" applyProtection="0"/>
    <xf numFmtId="0" fontId="56" fillId="29" borderId="16" applyNumberFormat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0" borderId="0" applyNumberFormat="0" applyFill="0" applyBorder="0" applyAlignment="0" applyProtection="0">
      <alignment vertical="top"/>
      <protection locked="0"/>
    </xf>
    <xf numFmtId="0" fontId="115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5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15" fillId="0" borderId="0" applyNumberFormat="0" applyFill="0" applyBorder="0" applyAlignment="0" applyProtection="0">
      <alignment vertical="top"/>
      <protection locked="0"/>
    </xf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205" fontId="116" fillId="0" borderId="1">
      <alignment vertical="top" wrapText="1"/>
    </xf>
    <xf numFmtId="4" fontId="117" fillId="0" borderId="1">
      <alignment horizontal="left" vertical="center"/>
    </xf>
    <xf numFmtId="4" fontId="117" fillId="0" borderId="1"/>
    <xf numFmtId="4" fontId="117" fillId="54" borderId="1"/>
    <xf numFmtId="4" fontId="117" fillId="55" borderId="1"/>
    <xf numFmtId="4" fontId="118" fillId="56" borderId="1"/>
    <xf numFmtId="4" fontId="119" fillId="7" borderId="1"/>
    <xf numFmtId="4" fontId="120" fillId="0" borderId="1">
      <alignment horizontal="center" wrapText="1"/>
    </xf>
    <xf numFmtId="205" fontId="117" fillId="0" borderId="1"/>
    <xf numFmtId="205" fontId="116" fillId="0" borderId="1">
      <alignment horizontal="center" vertical="center" wrapText="1"/>
    </xf>
    <xf numFmtId="205" fontId="116" fillId="0" borderId="1">
      <alignment vertical="top" wrapText="1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0" fontId="45" fillId="0" borderId="0" applyBorder="0">
      <alignment horizontal="center" vertical="center" wrapText="1"/>
    </xf>
    <xf numFmtId="0" fontId="121" fillId="0" borderId="30" applyNumberFormat="0" applyFill="0" applyAlignment="0" applyProtection="0"/>
    <xf numFmtId="0" fontId="121" fillId="0" borderId="30" applyNumberFormat="0" applyFill="0" applyAlignment="0" applyProtection="0"/>
    <xf numFmtId="0" fontId="121" fillId="0" borderId="30" applyNumberFormat="0" applyFill="0" applyAlignment="0" applyProtection="0"/>
    <xf numFmtId="0" fontId="121" fillId="0" borderId="30" applyNumberFormat="0" applyFill="0" applyAlignment="0" applyProtection="0"/>
    <xf numFmtId="0" fontId="121" fillId="0" borderId="30" applyNumberFormat="0" applyFill="0" applyAlignment="0" applyProtection="0"/>
    <xf numFmtId="0" fontId="121" fillId="0" borderId="30" applyNumberFormat="0" applyFill="0" applyAlignment="0" applyProtection="0"/>
    <xf numFmtId="0" fontId="121" fillId="0" borderId="30" applyNumberFormat="0" applyFill="0" applyAlignment="0" applyProtection="0"/>
    <xf numFmtId="0" fontId="121" fillId="0" borderId="30" applyNumberFormat="0" applyFill="0" applyAlignment="0" applyProtection="0"/>
    <xf numFmtId="0" fontId="121" fillId="0" borderId="30" applyNumberFormat="0" applyFill="0" applyAlignment="0" applyProtection="0"/>
    <xf numFmtId="0" fontId="121" fillId="0" borderId="30" applyNumberFormat="0" applyFill="0" applyAlignment="0" applyProtection="0"/>
    <xf numFmtId="0" fontId="121" fillId="0" borderId="30" applyNumberFormat="0" applyFill="0" applyAlignment="0" applyProtection="0"/>
    <xf numFmtId="0" fontId="121" fillId="0" borderId="30" applyNumberFormat="0" applyFill="0" applyAlignment="0" applyProtection="0"/>
    <xf numFmtId="0" fontId="121" fillId="0" borderId="30" applyNumberFormat="0" applyFill="0" applyAlignment="0" applyProtection="0"/>
    <xf numFmtId="0" fontId="121" fillId="0" borderId="30" applyNumberFormat="0" applyFill="0" applyAlignment="0" applyProtection="0"/>
    <xf numFmtId="0" fontId="121" fillId="0" borderId="30" applyNumberFormat="0" applyFill="0" applyAlignment="0" applyProtection="0"/>
    <xf numFmtId="0" fontId="121" fillId="0" borderId="30" applyNumberFormat="0" applyFill="0" applyAlignment="0" applyProtection="0"/>
    <xf numFmtId="0" fontId="121" fillId="0" borderId="30" applyNumberFormat="0" applyFill="0" applyAlignment="0" applyProtection="0"/>
    <xf numFmtId="0" fontId="121" fillId="0" borderId="30" applyNumberFormat="0" applyFill="0" applyAlignment="0" applyProtection="0"/>
    <xf numFmtId="0" fontId="121" fillId="0" borderId="30" applyNumberFormat="0" applyFill="0" applyAlignment="0" applyProtection="0"/>
    <xf numFmtId="0" fontId="121" fillId="0" borderId="30" applyNumberFormat="0" applyFill="0" applyAlignment="0" applyProtection="0"/>
    <xf numFmtId="0" fontId="121" fillId="0" borderId="30" applyNumberFormat="0" applyFill="0" applyAlignment="0" applyProtection="0"/>
    <xf numFmtId="0" fontId="121" fillId="0" borderId="30" applyNumberFormat="0" applyFill="0" applyAlignment="0" applyProtection="0"/>
    <xf numFmtId="0" fontId="121" fillId="0" borderId="30" applyNumberFormat="0" applyFill="0" applyAlignment="0" applyProtection="0"/>
    <xf numFmtId="0" fontId="121" fillId="0" borderId="30" applyNumberFormat="0" applyFill="0" applyAlignment="0" applyProtection="0"/>
    <xf numFmtId="0" fontId="121" fillId="0" borderId="30" applyNumberFormat="0" applyFill="0" applyAlignment="0" applyProtection="0"/>
    <xf numFmtId="0" fontId="122" fillId="0" borderId="31" applyNumberFormat="0" applyFill="0" applyAlignment="0" applyProtection="0"/>
    <xf numFmtId="0" fontId="122" fillId="0" borderId="31" applyNumberFormat="0" applyFill="0" applyAlignment="0" applyProtection="0"/>
    <xf numFmtId="0" fontId="122" fillId="0" borderId="31" applyNumberFormat="0" applyFill="0" applyAlignment="0" applyProtection="0"/>
    <xf numFmtId="0" fontId="122" fillId="0" borderId="31" applyNumberFormat="0" applyFill="0" applyAlignment="0" applyProtection="0"/>
    <xf numFmtId="0" fontId="122" fillId="0" borderId="31" applyNumberFormat="0" applyFill="0" applyAlignment="0" applyProtection="0"/>
    <xf numFmtId="0" fontId="122" fillId="0" borderId="31" applyNumberFormat="0" applyFill="0" applyAlignment="0" applyProtection="0"/>
    <xf numFmtId="0" fontId="122" fillId="0" borderId="31" applyNumberFormat="0" applyFill="0" applyAlignment="0" applyProtection="0"/>
    <xf numFmtId="0" fontId="122" fillId="0" borderId="31" applyNumberFormat="0" applyFill="0" applyAlignment="0" applyProtection="0"/>
    <xf numFmtId="0" fontId="122" fillId="0" borderId="31" applyNumberFormat="0" applyFill="0" applyAlignment="0" applyProtection="0"/>
    <xf numFmtId="0" fontId="122" fillId="0" borderId="31" applyNumberFormat="0" applyFill="0" applyAlignment="0" applyProtection="0"/>
    <xf numFmtId="0" fontId="122" fillId="0" borderId="31" applyNumberFormat="0" applyFill="0" applyAlignment="0" applyProtection="0"/>
    <xf numFmtId="0" fontId="122" fillId="0" borderId="31" applyNumberFormat="0" applyFill="0" applyAlignment="0" applyProtection="0"/>
    <xf numFmtId="0" fontId="122" fillId="0" borderId="31" applyNumberFormat="0" applyFill="0" applyAlignment="0" applyProtection="0"/>
    <xf numFmtId="0" fontId="122" fillId="0" borderId="31" applyNumberFormat="0" applyFill="0" applyAlignment="0" applyProtection="0"/>
    <xf numFmtId="0" fontId="122" fillId="0" borderId="31" applyNumberFormat="0" applyFill="0" applyAlignment="0" applyProtection="0"/>
    <xf numFmtId="0" fontId="122" fillId="0" borderId="31" applyNumberFormat="0" applyFill="0" applyAlignment="0" applyProtection="0"/>
    <xf numFmtId="0" fontId="122" fillId="0" borderId="31" applyNumberFormat="0" applyFill="0" applyAlignment="0" applyProtection="0"/>
    <xf numFmtId="0" fontId="122" fillId="0" borderId="31" applyNumberFormat="0" applyFill="0" applyAlignment="0" applyProtection="0"/>
    <xf numFmtId="0" fontId="122" fillId="0" borderId="31" applyNumberFormat="0" applyFill="0" applyAlignment="0" applyProtection="0"/>
    <xf numFmtId="0" fontId="122" fillId="0" borderId="31" applyNumberFormat="0" applyFill="0" applyAlignment="0" applyProtection="0"/>
    <xf numFmtId="0" fontId="122" fillId="0" borderId="31" applyNumberFormat="0" applyFill="0" applyAlignment="0" applyProtection="0"/>
    <xf numFmtId="0" fontId="122" fillId="0" borderId="31" applyNumberFormat="0" applyFill="0" applyAlignment="0" applyProtection="0"/>
    <xf numFmtId="0" fontId="122" fillId="0" borderId="31" applyNumberFormat="0" applyFill="0" applyAlignment="0" applyProtection="0"/>
    <xf numFmtId="0" fontId="122" fillId="0" borderId="31" applyNumberFormat="0" applyFill="0" applyAlignment="0" applyProtection="0"/>
    <xf numFmtId="0" fontId="122" fillId="0" borderId="31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35" fillId="0" borderId="32" applyBorder="0">
      <alignment horizontal="center" vertical="center" wrapText="1"/>
    </xf>
    <xf numFmtId="178" fontId="26" fillId="31" borderId="15"/>
    <xf numFmtId="4" fontId="27" fillId="9" borderId="1" applyBorder="0">
      <alignment horizontal="right"/>
    </xf>
    <xf numFmtId="49" fontId="125" fillId="0" borderId="0" applyBorder="0">
      <alignment vertical="center"/>
    </xf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3" fontId="26" fillId="0" borderId="1" applyBorder="0">
      <alignment vertical="center"/>
    </xf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57" fillId="30" borderId="17" applyNumberFormat="0" applyAlignment="0" applyProtection="0"/>
    <xf numFmtId="0" fontId="57" fillId="30" borderId="17" applyNumberFormat="0" applyAlignment="0" applyProtection="0"/>
    <xf numFmtId="0" fontId="57" fillId="30" borderId="17" applyNumberFormat="0" applyAlignment="0" applyProtection="0"/>
    <xf numFmtId="0" fontId="57" fillId="30" borderId="17" applyNumberFormat="0" applyAlignment="0" applyProtection="0"/>
    <xf numFmtId="0" fontId="57" fillId="30" borderId="17" applyNumberFormat="0" applyAlignment="0" applyProtection="0"/>
    <xf numFmtId="0" fontId="57" fillId="30" borderId="17" applyNumberFormat="0" applyAlignment="0" applyProtection="0"/>
    <xf numFmtId="0" fontId="57" fillId="30" borderId="17" applyNumberFormat="0" applyAlignment="0" applyProtection="0"/>
    <xf numFmtId="0" fontId="57" fillId="30" borderId="17" applyNumberFormat="0" applyAlignment="0" applyProtection="0"/>
    <xf numFmtId="0" fontId="57" fillId="30" borderId="17" applyNumberFormat="0" applyAlignment="0" applyProtection="0"/>
    <xf numFmtId="0" fontId="57" fillId="30" borderId="17" applyNumberFormat="0" applyAlignment="0" applyProtection="0"/>
    <xf numFmtId="0" fontId="57" fillId="30" borderId="17" applyNumberFormat="0" applyAlignment="0" applyProtection="0"/>
    <xf numFmtId="0" fontId="57" fillId="30" borderId="17" applyNumberFormat="0" applyAlignment="0" applyProtection="0"/>
    <xf numFmtId="0" fontId="57" fillId="30" borderId="17" applyNumberFormat="0" applyAlignment="0" applyProtection="0"/>
    <xf numFmtId="0" fontId="57" fillId="30" borderId="17" applyNumberFormat="0" applyAlignment="0" applyProtection="0"/>
    <xf numFmtId="0" fontId="57" fillId="30" borderId="17" applyNumberFormat="0" applyAlignment="0" applyProtection="0"/>
    <xf numFmtId="0" fontId="57" fillId="30" borderId="17" applyNumberFormat="0" applyAlignment="0" applyProtection="0"/>
    <xf numFmtId="0" fontId="57" fillId="30" borderId="17" applyNumberFormat="0" applyAlignment="0" applyProtection="0"/>
    <xf numFmtId="0" fontId="57" fillId="30" borderId="17" applyNumberFormat="0" applyAlignment="0" applyProtection="0"/>
    <xf numFmtId="0" fontId="57" fillId="30" borderId="17" applyNumberFormat="0" applyAlignment="0" applyProtection="0"/>
    <xf numFmtId="0" fontId="57" fillId="30" borderId="17" applyNumberFormat="0" applyAlignment="0" applyProtection="0"/>
    <xf numFmtId="0" fontId="57" fillId="30" borderId="17" applyNumberFormat="0" applyAlignment="0" applyProtection="0"/>
    <xf numFmtId="0" fontId="57" fillId="30" borderId="17" applyNumberFormat="0" applyAlignment="0" applyProtection="0"/>
    <xf numFmtId="0" fontId="57" fillId="30" borderId="17" applyNumberFormat="0" applyAlignment="0" applyProtection="0"/>
    <xf numFmtId="0" fontId="57" fillId="30" borderId="17" applyNumberFormat="0" applyAlignment="0" applyProtection="0"/>
    <xf numFmtId="0" fontId="57" fillId="30" borderId="17" applyNumberFormat="0" applyAlignment="0" applyProtection="0"/>
    <xf numFmtId="0" fontId="17" fillId="0" borderId="0">
      <alignment wrapText="1"/>
    </xf>
    <xf numFmtId="0" fontId="124" fillId="0" borderId="0">
      <alignment horizontal="center" vertical="top" wrapText="1"/>
    </xf>
    <xf numFmtId="0" fontId="126" fillId="0" borderId="0">
      <alignment horizontal="center" vertical="center"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0" fontId="40" fillId="8" borderId="0" applyFill="0">
      <alignment wrapText="1"/>
    </xf>
    <xf numFmtId="168" fontId="33" fillId="8" borderId="1">
      <alignment wrapText="1"/>
    </xf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4" fontId="127" fillId="0" borderId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49" fontId="114" fillId="0" borderId="1">
      <alignment horizontal="right" vertical="top" wrapText="1"/>
    </xf>
    <xf numFmtId="164" fontId="128" fillId="0" borderId="0">
      <alignment horizontal="right" vertical="top" wrapText="1"/>
    </xf>
    <xf numFmtId="49" fontId="27" fillId="0" borderId="0" applyBorder="0">
      <alignment vertical="top"/>
    </xf>
    <xf numFmtId="0" fontId="6" fillId="0" borderId="0"/>
    <xf numFmtId="0" fontId="21" fillId="0" borderId="0"/>
    <xf numFmtId="0" fontId="129" fillId="0" borderId="0"/>
    <xf numFmtId="0" fontId="15" fillId="0" borderId="0"/>
    <xf numFmtId="0" fontId="27" fillId="0" borderId="0">
      <alignment horizontal="left" vertical="center"/>
    </xf>
    <xf numFmtId="0" fontId="15" fillId="0" borderId="0"/>
    <xf numFmtId="0" fontId="6" fillId="0" borderId="0"/>
    <xf numFmtId="0" fontId="6" fillId="0" borderId="0"/>
    <xf numFmtId="49" fontId="27" fillId="0" borderId="0" applyBorder="0">
      <alignment vertical="top"/>
    </xf>
    <xf numFmtId="0" fontId="17" fillId="0" borderId="0"/>
    <xf numFmtId="0" fontId="17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28" fillId="0" borderId="0"/>
    <xf numFmtId="49" fontId="27" fillId="0" borderId="0" applyBorder="0">
      <alignment vertical="top"/>
    </xf>
    <xf numFmtId="0" fontId="17" fillId="0" borderId="0"/>
    <xf numFmtId="0" fontId="17" fillId="0" borderId="0"/>
    <xf numFmtId="0" fontId="17" fillId="0" borderId="0"/>
    <xf numFmtId="0" fontId="46" fillId="44" borderId="0" applyNumberFormat="0" applyBorder="0" applyAlignment="0">
      <alignment horizontal="left" vertical="center"/>
    </xf>
    <xf numFmtId="0" fontId="6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28" fillId="0" borderId="0"/>
    <xf numFmtId="0" fontId="15" fillId="0" borderId="0"/>
    <xf numFmtId="0" fontId="14" fillId="0" borderId="0"/>
    <xf numFmtId="0" fontId="32" fillId="0" borderId="0">
      <alignment wrapText="1"/>
    </xf>
    <xf numFmtId="0" fontId="32" fillId="0" borderId="0">
      <alignment wrapText="1"/>
    </xf>
    <xf numFmtId="0" fontId="32" fillId="0" borderId="0">
      <alignment wrapText="1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49" fontId="27" fillId="44" borderId="0" applyBorder="0">
      <alignment vertical="top"/>
    </xf>
    <xf numFmtId="49" fontId="27" fillId="44" borderId="0" applyBorder="0">
      <alignment vertical="top"/>
    </xf>
    <xf numFmtId="0" fontId="1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7" fillId="0" borderId="0"/>
    <xf numFmtId="0" fontId="15" fillId="0" borderId="0"/>
    <xf numFmtId="0" fontId="14" fillId="0" borderId="0"/>
    <xf numFmtId="0" fontId="15" fillId="0" borderId="0"/>
    <xf numFmtId="49" fontId="27" fillId="0" borderId="0" applyBorder="0">
      <alignment vertical="top"/>
    </xf>
    <xf numFmtId="49" fontId="27" fillId="0" borderId="0" applyBorder="0">
      <alignment vertical="top"/>
    </xf>
    <xf numFmtId="49" fontId="27" fillId="0" borderId="0" applyBorder="0">
      <alignment vertical="top"/>
    </xf>
    <xf numFmtId="49" fontId="27" fillId="0" borderId="0" applyBorder="0">
      <alignment vertical="top"/>
    </xf>
    <xf numFmtId="49" fontId="27" fillId="0" borderId="0" applyBorder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8" fillId="0" borderId="0"/>
    <xf numFmtId="0" fontId="17" fillId="0" borderId="0"/>
    <xf numFmtId="0" fontId="17" fillId="0" borderId="0"/>
    <xf numFmtId="0" fontId="139" fillId="0" borderId="0"/>
    <xf numFmtId="0" fontId="139" fillId="0" borderId="0"/>
    <xf numFmtId="0" fontId="21" fillId="0" borderId="0"/>
    <xf numFmtId="0" fontId="138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21" fillId="0" borderId="0"/>
    <xf numFmtId="0" fontId="21" fillId="0" borderId="0"/>
    <xf numFmtId="0" fontId="21" fillId="0" borderId="0"/>
    <xf numFmtId="0" fontId="27" fillId="0" borderId="0">
      <alignment horizontal="left" vertical="center"/>
    </xf>
    <xf numFmtId="0" fontId="21" fillId="0" borderId="0"/>
    <xf numFmtId="0" fontId="27" fillId="0" borderId="0">
      <alignment horizontal="left" vertical="center"/>
    </xf>
    <xf numFmtId="1" fontId="130" fillId="0" borderId="1">
      <alignment horizontal="left" vertical="center"/>
    </xf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17" fillId="0" borderId="0" applyFont="0" applyFill="0" applyBorder="0" applyProtection="0">
      <alignment horizontal="center" vertical="center" wrapText="1"/>
    </xf>
    <xf numFmtId="0" fontId="17" fillId="0" borderId="0" applyNumberFormat="0" applyFont="0" applyFill="0" applyBorder="0" applyProtection="0">
      <alignment horizontal="justify" vertical="center" wrapText="1"/>
    </xf>
    <xf numFmtId="205" fontId="131" fillId="0" borderId="1">
      <alignment vertical="top"/>
    </xf>
    <xf numFmtId="164" fontId="30" fillId="9" borderId="7" applyNumberFormat="0" applyBorder="0" applyAlignment="0">
      <alignment vertical="center"/>
      <protection locked="0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7" fillId="34" borderId="23" applyNumberFormat="0" applyFont="0" applyAlignment="0" applyProtection="0"/>
    <xf numFmtId="0" fontId="17" fillId="34" borderId="23" applyNumberFormat="0" applyFont="0" applyAlignment="0" applyProtection="0"/>
    <xf numFmtId="0" fontId="17" fillId="34" borderId="23" applyNumberFormat="0" applyFont="0" applyAlignment="0" applyProtection="0"/>
    <xf numFmtId="0" fontId="17" fillId="34" borderId="23" applyNumberFormat="0" applyFont="0" applyAlignment="0" applyProtection="0"/>
    <xf numFmtId="0" fontId="17" fillId="34" borderId="23" applyNumberFormat="0" applyFont="0" applyAlignment="0" applyProtection="0"/>
    <xf numFmtId="0" fontId="17" fillId="34" borderId="23" applyNumberFormat="0" applyFont="0" applyAlignment="0" applyProtection="0"/>
    <xf numFmtId="0" fontId="17" fillId="34" borderId="23" applyNumberFormat="0" applyFont="0" applyAlignment="0" applyProtection="0"/>
    <xf numFmtId="0" fontId="17" fillId="34" borderId="23" applyNumberFormat="0" applyFont="0" applyAlignment="0" applyProtection="0"/>
    <xf numFmtId="0" fontId="17" fillId="34" borderId="23" applyNumberFormat="0" applyFont="0" applyAlignment="0" applyProtection="0"/>
    <xf numFmtId="0" fontId="17" fillId="34" borderId="23" applyNumberFormat="0" applyFont="0" applyAlignment="0" applyProtection="0"/>
    <xf numFmtId="0" fontId="17" fillId="34" borderId="23" applyNumberFormat="0" applyFont="0" applyAlignment="0" applyProtection="0"/>
    <xf numFmtId="0" fontId="17" fillId="34" borderId="23" applyNumberFormat="0" applyFont="0" applyAlignment="0" applyProtection="0"/>
    <xf numFmtId="0" fontId="21" fillId="34" borderId="23" applyNumberFormat="0" applyFont="0" applyAlignment="0" applyProtection="0"/>
    <xf numFmtId="0" fontId="27" fillId="6" borderId="13" applyNumberFormat="0" applyFont="0" applyAlignment="0" applyProtection="0"/>
    <xf numFmtId="0" fontId="21" fillId="34" borderId="23" applyNumberFormat="0" applyFont="0" applyAlignment="0" applyProtection="0"/>
    <xf numFmtId="0" fontId="21" fillId="34" borderId="23" applyNumberFormat="0" applyFont="0" applyAlignment="0" applyProtection="0"/>
    <xf numFmtId="0" fontId="21" fillId="34" borderId="23" applyNumberFormat="0" applyFont="0" applyAlignment="0" applyProtection="0"/>
    <xf numFmtId="0" fontId="21" fillId="34" borderId="23" applyNumberFormat="0" applyFont="0" applyAlignment="0" applyProtection="0"/>
    <xf numFmtId="0" fontId="21" fillId="34" borderId="23" applyNumberFormat="0" applyFont="0" applyAlignment="0" applyProtection="0"/>
    <xf numFmtId="0" fontId="21" fillId="34" borderId="23" applyNumberFormat="0" applyFont="0" applyAlignment="0" applyProtection="0"/>
    <xf numFmtId="0" fontId="21" fillId="34" borderId="23" applyNumberFormat="0" applyFont="0" applyAlignment="0" applyProtection="0"/>
    <xf numFmtId="0" fontId="21" fillId="34" borderId="23" applyNumberFormat="0" applyFont="0" applyAlignment="0" applyProtection="0"/>
    <xf numFmtId="0" fontId="21" fillId="34" borderId="23" applyNumberFormat="0" applyFont="0" applyAlignment="0" applyProtection="0"/>
    <xf numFmtId="0" fontId="21" fillId="34" borderId="23" applyNumberFormat="0" applyFont="0" applyAlignment="0" applyProtection="0"/>
    <xf numFmtId="0" fontId="21" fillId="34" borderId="23" applyNumberFormat="0" applyFont="0" applyAlignment="0" applyProtection="0"/>
    <xf numFmtId="0" fontId="21" fillId="34" borderId="23" applyNumberFormat="0" applyFont="0" applyAlignment="0" applyProtection="0"/>
    <xf numFmtId="0" fontId="21" fillId="34" borderId="23" applyNumberFormat="0" applyFont="0" applyAlignment="0" applyProtection="0"/>
    <xf numFmtId="0" fontId="21" fillId="34" borderId="23" applyNumberFormat="0" applyFont="0" applyAlignment="0" applyProtection="0"/>
    <xf numFmtId="0" fontId="21" fillId="34" borderId="23" applyNumberFormat="0" applyFont="0" applyAlignment="0" applyProtection="0"/>
    <xf numFmtId="0" fontId="21" fillId="34" borderId="23" applyNumberFormat="0" applyFont="0" applyAlignment="0" applyProtection="0"/>
    <xf numFmtId="0" fontId="21" fillId="34" borderId="23" applyNumberFormat="0" applyFont="0" applyAlignment="0" applyProtection="0"/>
    <xf numFmtId="0" fontId="21" fillId="34" borderId="23" applyNumberFormat="0" applyFont="0" applyAlignment="0" applyProtection="0"/>
    <xf numFmtId="0" fontId="21" fillId="34" borderId="23" applyNumberFormat="0" applyFont="0" applyAlignment="0" applyProtection="0"/>
    <xf numFmtId="0" fontId="21" fillId="34" borderId="23" applyNumberFormat="0" applyFont="0" applyAlignment="0" applyProtection="0"/>
    <xf numFmtId="0" fontId="21" fillId="34" borderId="23" applyNumberFormat="0" applyFont="0" applyAlignment="0" applyProtection="0"/>
    <xf numFmtId="0" fontId="21" fillId="34" borderId="23" applyNumberFormat="0" applyFont="0" applyAlignment="0" applyProtection="0"/>
    <xf numFmtId="0" fontId="21" fillId="34" borderId="23" applyNumberFormat="0" applyFont="0" applyAlignment="0" applyProtection="0"/>
    <xf numFmtId="0" fontId="21" fillId="34" borderId="23" applyNumberFormat="0" applyFont="0" applyAlignment="0" applyProtection="0"/>
    <xf numFmtId="0" fontId="21" fillId="34" borderId="23" applyNumberFormat="0" applyFont="0" applyAlignment="0" applyProtection="0"/>
    <xf numFmtId="0" fontId="21" fillId="34" borderId="23" applyNumberFormat="0" applyFont="0" applyAlignment="0" applyProtection="0"/>
    <xf numFmtId="0" fontId="21" fillId="34" borderId="23" applyNumberFormat="0" applyFont="0" applyAlignment="0" applyProtection="0"/>
    <xf numFmtId="0" fontId="21" fillId="34" borderId="23" applyNumberFormat="0" applyFont="0" applyAlignment="0" applyProtection="0"/>
    <xf numFmtId="0" fontId="21" fillId="34" borderId="23" applyNumberFormat="0" applyFont="0" applyAlignment="0" applyProtection="0"/>
    <xf numFmtId="0" fontId="21" fillId="34" borderId="23" applyNumberFormat="0" applyFont="0" applyAlignment="0" applyProtection="0"/>
    <xf numFmtId="0" fontId="21" fillId="34" borderId="23" applyNumberFormat="0" applyFont="0" applyAlignment="0" applyProtection="0"/>
    <xf numFmtId="0" fontId="21" fillId="34" borderId="23" applyNumberFormat="0" applyFont="0" applyAlignment="0" applyProtection="0"/>
    <xf numFmtId="0" fontId="21" fillId="34" borderId="23" applyNumberFormat="0" applyFont="0" applyAlignment="0" applyProtection="0"/>
    <xf numFmtId="0" fontId="21" fillId="34" borderId="23" applyNumberFormat="0" applyFont="0" applyAlignment="0" applyProtection="0"/>
    <xf numFmtId="0" fontId="21" fillId="34" borderId="23" applyNumberFormat="0" applyFont="0" applyAlignment="0" applyProtection="0"/>
    <xf numFmtId="0" fontId="21" fillId="34" borderId="23" applyNumberFormat="0" applyFont="0" applyAlignment="0" applyProtection="0"/>
    <xf numFmtId="0" fontId="21" fillId="34" borderId="23" applyNumberFormat="0" applyFont="0" applyAlignment="0" applyProtection="0"/>
    <xf numFmtId="0" fontId="21" fillId="34" borderId="23" applyNumberFormat="0" applyFont="0" applyAlignment="0" applyProtection="0"/>
    <xf numFmtId="0" fontId="21" fillId="34" borderId="23" applyNumberFormat="0" applyFont="0" applyAlignment="0" applyProtection="0"/>
    <xf numFmtId="0" fontId="21" fillId="34" borderId="23" applyNumberFormat="0" applyFont="0" applyAlignment="0" applyProtection="0"/>
    <xf numFmtId="0" fontId="21" fillId="34" borderId="23" applyNumberFormat="0" applyFont="0" applyAlignment="0" applyProtection="0"/>
    <xf numFmtId="0" fontId="21" fillId="34" borderId="23" applyNumberFormat="0" applyFont="0" applyAlignment="0" applyProtection="0"/>
    <xf numFmtId="0" fontId="21" fillId="34" borderId="23" applyNumberFormat="0" applyFont="0" applyAlignment="0" applyProtection="0"/>
    <xf numFmtId="0" fontId="21" fillId="34" borderId="23" applyNumberFormat="0" applyFont="0" applyAlignment="0" applyProtection="0"/>
    <xf numFmtId="0" fontId="21" fillId="34" borderId="23" applyNumberFormat="0" applyFont="0" applyAlignment="0" applyProtection="0"/>
    <xf numFmtId="0" fontId="21" fillId="34" borderId="23" applyNumberFormat="0" applyFont="0" applyAlignment="0" applyProtection="0"/>
    <xf numFmtId="0" fontId="21" fillId="34" borderId="23" applyNumberFormat="0" applyFont="0" applyAlignment="0" applyProtection="0"/>
    <xf numFmtId="0" fontId="21" fillId="34" borderId="23" applyNumberFormat="0" applyFont="0" applyAlignment="0" applyProtection="0"/>
    <xf numFmtId="0" fontId="21" fillId="34" borderId="23" applyNumberFormat="0" applyFont="0" applyAlignment="0" applyProtection="0"/>
    <xf numFmtId="0" fontId="21" fillId="34" borderId="23" applyNumberFormat="0" applyFont="0" applyAlignment="0" applyProtection="0"/>
    <xf numFmtId="0" fontId="21" fillId="34" borderId="23" applyNumberFormat="0" applyFont="0" applyAlignment="0" applyProtection="0"/>
    <xf numFmtId="49" fontId="118" fillId="0" borderId="3">
      <alignment horizontal="left" vertical="center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66" fontId="132" fillId="0" borderId="1"/>
    <xf numFmtId="0" fontId="17" fillId="0" borderId="1" applyNumberFormat="0" applyFont="0" applyFill="0" applyAlignment="0" applyProtection="0"/>
    <xf numFmtId="3" fontId="133" fillId="57" borderId="3">
      <alignment horizontal="justify" vertical="center"/>
    </xf>
    <xf numFmtId="0" fontId="79" fillId="0" borderId="20" applyNumberFormat="0" applyFill="0" applyAlignment="0" applyProtection="0"/>
    <xf numFmtId="0" fontId="79" fillId="0" borderId="20" applyNumberFormat="0" applyFill="0" applyAlignment="0" applyProtection="0"/>
    <xf numFmtId="0" fontId="79" fillId="0" borderId="20" applyNumberFormat="0" applyFill="0" applyAlignment="0" applyProtection="0"/>
    <xf numFmtId="0" fontId="79" fillId="0" borderId="20" applyNumberFormat="0" applyFill="0" applyAlignment="0" applyProtection="0"/>
    <xf numFmtId="0" fontId="79" fillId="0" borderId="20" applyNumberFormat="0" applyFill="0" applyAlignment="0" applyProtection="0"/>
    <xf numFmtId="0" fontId="79" fillId="0" borderId="20" applyNumberFormat="0" applyFill="0" applyAlignment="0" applyProtection="0"/>
    <xf numFmtId="0" fontId="79" fillId="0" borderId="20" applyNumberFormat="0" applyFill="0" applyAlignment="0" applyProtection="0"/>
    <xf numFmtId="0" fontId="79" fillId="0" borderId="20" applyNumberFormat="0" applyFill="0" applyAlignment="0" applyProtection="0"/>
    <xf numFmtId="0" fontId="79" fillId="0" borderId="20" applyNumberFormat="0" applyFill="0" applyAlignment="0" applyProtection="0"/>
    <xf numFmtId="0" fontId="79" fillId="0" borderId="20" applyNumberFormat="0" applyFill="0" applyAlignment="0" applyProtection="0"/>
    <xf numFmtId="0" fontId="79" fillId="0" borderId="20" applyNumberFormat="0" applyFill="0" applyAlignment="0" applyProtection="0"/>
    <xf numFmtId="0" fontId="79" fillId="0" borderId="20" applyNumberFormat="0" applyFill="0" applyAlignment="0" applyProtection="0"/>
    <xf numFmtId="0" fontId="79" fillId="0" borderId="20" applyNumberFormat="0" applyFill="0" applyAlignment="0" applyProtection="0"/>
    <xf numFmtId="0" fontId="79" fillId="0" borderId="20" applyNumberFormat="0" applyFill="0" applyAlignment="0" applyProtection="0"/>
    <xf numFmtId="0" fontId="79" fillId="0" borderId="20" applyNumberFormat="0" applyFill="0" applyAlignment="0" applyProtection="0"/>
    <xf numFmtId="0" fontId="79" fillId="0" borderId="20" applyNumberFormat="0" applyFill="0" applyAlignment="0" applyProtection="0"/>
    <xf numFmtId="0" fontId="79" fillId="0" borderId="20" applyNumberFormat="0" applyFill="0" applyAlignment="0" applyProtection="0"/>
    <xf numFmtId="0" fontId="79" fillId="0" borderId="20" applyNumberFormat="0" applyFill="0" applyAlignment="0" applyProtection="0"/>
    <xf numFmtId="0" fontId="79" fillId="0" borderId="20" applyNumberFormat="0" applyFill="0" applyAlignment="0" applyProtection="0"/>
    <xf numFmtId="0" fontId="79" fillId="0" borderId="20" applyNumberFormat="0" applyFill="0" applyAlignment="0" applyProtection="0"/>
    <xf numFmtId="0" fontId="79" fillId="0" borderId="20" applyNumberFormat="0" applyFill="0" applyAlignment="0" applyProtection="0"/>
    <xf numFmtId="0" fontId="79" fillId="0" borderId="20" applyNumberFormat="0" applyFill="0" applyAlignment="0" applyProtection="0"/>
    <xf numFmtId="0" fontId="79" fillId="0" borderId="20" applyNumberFormat="0" applyFill="0" applyAlignment="0" applyProtection="0"/>
    <xf numFmtId="0" fontId="79" fillId="0" borderId="20" applyNumberFormat="0" applyFill="0" applyAlignment="0" applyProtection="0"/>
    <xf numFmtId="0" fontId="79" fillId="0" borderId="20" applyNumberFormat="0" applyFill="0" applyAlignment="0" applyProtection="0"/>
    <xf numFmtId="0" fontId="18" fillId="0" borderId="0"/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49" fontId="128" fillId="0" borderId="0"/>
    <xf numFmtId="49" fontId="134" fillId="0" borderId="0">
      <alignment vertical="top"/>
    </xf>
    <xf numFmtId="3" fontId="135" fillId="0" borderId="0"/>
    <xf numFmtId="164" fontId="40" fillId="0" borderId="0" applyFill="0" applyBorder="0" applyAlignment="0" applyProtection="0"/>
    <xf numFmtId="164" fontId="40" fillId="0" borderId="0" applyFill="0" applyBorder="0" applyAlignment="0" applyProtection="0"/>
    <xf numFmtId="164" fontId="40" fillId="0" borderId="0" applyFill="0" applyBorder="0" applyAlignment="0" applyProtection="0"/>
    <xf numFmtId="164" fontId="40" fillId="0" borderId="0" applyFill="0" applyBorder="0" applyAlignment="0" applyProtection="0"/>
    <xf numFmtId="164" fontId="40" fillId="0" borderId="0" applyFill="0" applyBorder="0" applyAlignment="0" applyProtection="0"/>
    <xf numFmtId="164" fontId="40" fillId="0" borderId="0" applyFill="0" applyBorder="0" applyAlignment="0" applyProtection="0"/>
    <xf numFmtId="164" fontId="40" fillId="0" borderId="0" applyFill="0" applyBorder="0" applyAlignment="0" applyProtection="0"/>
    <xf numFmtId="164" fontId="40" fillId="0" borderId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49" fontId="40" fillId="0" borderId="0">
      <alignment horizontal="center"/>
    </xf>
    <xf numFmtId="49" fontId="40" fillId="0" borderId="0">
      <alignment horizontal="center"/>
    </xf>
    <xf numFmtId="49" fontId="40" fillId="0" borderId="0">
      <alignment horizontal="center"/>
    </xf>
    <xf numFmtId="49" fontId="40" fillId="0" borderId="0">
      <alignment horizontal="center"/>
    </xf>
    <xf numFmtId="49" fontId="40" fillId="0" borderId="0">
      <alignment horizontal="center"/>
    </xf>
    <xf numFmtId="49" fontId="40" fillId="0" borderId="0">
      <alignment horizontal="center"/>
    </xf>
    <xf numFmtId="49" fontId="40" fillId="0" borderId="0">
      <alignment horizontal="center"/>
    </xf>
    <xf numFmtId="49" fontId="40" fillId="0" borderId="0">
      <alignment horizontal="center"/>
    </xf>
    <xf numFmtId="49" fontId="40" fillId="0" borderId="0">
      <alignment horizontal="center"/>
    </xf>
    <xf numFmtId="49" fontId="40" fillId="0" borderId="0">
      <alignment horizontal="center"/>
    </xf>
    <xf numFmtId="181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2" fontId="40" fillId="0" borderId="0" applyFill="0" applyBorder="0" applyAlignment="0" applyProtection="0"/>
    <xf numFmtId="2" fontId="40" fillId="0" borderId="0" applyFill="0" applyBorder="0" applyAlignment="0" applyProtection="0"/>
    <xf numFmtId="2" fontId="40" fillId="0" borderId="0" applyFill="0" applyBorder="0" applyAlignment="0" applyProtection="0"/>
    <xf numFmtId="2" fontId="40" fillId="0" borderId="0" applyFill="0" applyBorder="0" applyAlignment="0" applyProtection="0"/>
    <xf numFmtId="2" fontId="40" fillId="0" borderId="0" applyFill="0" applyBorder="0" applyAlignment="0" applyProtection="0"/>
    <xf numFmtId="2" fontId="40" fillId="0" borderId="0" applyFill="0" applyBorder="0" applyAlignment="0" applyProtection="0"/>
    <xf numFmtId="2" fontId="40" fillId="0" borderId="0" applyFill="0" applyBorder="0" applyAlignment="0" applyProtection="0"/>
    <xf numFmtId="2" fontId="40" fillId="0" borderId="0" applyFill="0" applyBorder="0" applyAlignment="0" applyProtection="0"/>
    <xf numFmtId="2" fontId="40" fillId="0" borderId="0" applyFill="0" applyBorder="0" applyAlignment="0" applyProtection="0"/>
    <xf numFmtId="2" fontId="40" fillId="0" borderId="0" applyFill="0" applyBorder="0" applyAlignment="0" applyProtection="0"/>
    <xf numFmtId="171" fontId="15" fillId="0" borderId="0" applyFont="0" applyFill="0" applyBorder="0" applyAlignment="0" applyProtection="0"/>
    <xf numFmtId="171" fontId="136" fillId="0" borderId="0" applyFont="0" applyFill="0" applyBorder="0" applyAlignment="0" applyProtection="0"/>
    <xf numFmtId="171" fontId="136" fillId="0" borderId="0" applyFont="0" applyFill="0" applyBorder="0" applyAlignment="0" applyProtection="0"/>
    <xf numFmtId="171" fontId="136" fillId="0" borderId="0" applyFont="0" applyFill="0" applyBorder="0" applyAlignment="0" applyProtection="0"/>
    <xf numFmtId="171" fontId="136" fillId="0" borderId="0" applyFont="0" applyFill="0" applyBorder="0" applyAlignment="0" applyProtection="0"/>
    <xf numFmtId="171" fontId="136" fillId="0" borderId="0" applyFont="0" applyFill="0" applyBorder="0" applyAlignment="0" applyProtection="0"/>
    <xf numFmtId="171" fontId="136" fillId="0" borderId="0" applyFont="0" applyFill="0" applyBorder="0" applyAlignment="0" applyProtection="0"/>
    <xf numFmtId="171" fontId="136" fillId="0" borderId="0" applyFont="0" applyFill="0" applyBorder="0" applyAlignment="0" applyProtection="0"/>
    <xf numFmtId="171" fontId="136" fillId="0" borderId="0" applyFont="0" applyFill="0" applyBorder="0" applyAlignment="0" applyProtection="0"/>
    <xf numFmtId="171" fontId="136" fillId="0" borderId="0" applyFont="0" applyFill="0" applyBorder="0" applyAlignment="0" applyProtection="0"/>
    <xf numFmtId="171" fontId="136" fillId="0" borderId="0" applyFont="0" applyFill="0" applyBorder="0" applyAlignment="0" applyProtection="0"/>
    <xf numFmtId="171" fontId="136" fillId="0" borderId="0" applyFont="0" applyFill="0" applyBorder="0" applyAlignment="0" applyProtection="0"/>
    <xf numFmtId="182" fontId="15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136" fillId="0" borderId="0" applyFont="0" applyFill="0" applyBorder="0" applyAlignment="0" applyProtection="0"/>
    <xf numFmtId="171" fontId="136" fillId="0" borderId="0" applyFont="0" applyFill="0" applyBorder="0" applyAlignment="0" applyProtection="0"/>
    <xf numFmtId="171" fontId="136" fillId="0" borderId="0" applyFont="0" applyFill="0" applyBorder="0" applyAlignment="0" applyProtection="0"/>
    <xf numFmtId="171" fontId="136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36" fillId="0" borderId="0" applyFont="0" applyFill="0" applyBorder="0" applyAlignment="0" applyProtection="0"/>
    <xf numFmtId="171" fontId="136" fillId="0" borderId="0" applyFont="0" applyFill="0" applyBorder="0" applyAlignment="0" applyProtection="0"/>
    <xf numFmtId="171" fontId="136" fillId="0" borderId="0" applyFont="0" applyFill="0" applyBorder="0" applyAlignment="0" applyProtection="0"/>
    <xf numFmtId="171" fontId="13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36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36" fillId="0" borderId="0" applyFont="0" applyFill="0" applyBorder="0" applyAlignment="0" applyProtection="0"/>
    <xf numFmtId="171" fontId="136" fillId="0" borderId="0" applyFont="0" applyFill="0" applyBorder="0" applyAlignment="0" applyProtection="0"/>
    <xf numFmtId="171" fontId="136" fillId="0" borderId="0" applyFont="0" applyFill="0" applyBorder="0" applyAlignment="0" applyProtection="0"/>
    <xf numFmtId="206" fontId="17" fillId="0" borderId="0" applyFont="0" applyFill="0" applyBorder="0" applyAlignment="0" applyProtection="0"/>
    <xf numFmtId="4" fontId="27" fillId="8" borderId="0" applyFont="0" applyBorder="0">
      <alignment horizontal="right"/>
    </xf>
    <xf numFmtId="4" fontId="27" fillId="8" borderId="0" applyBorder="0">
      <alignment horizontal="right"/>
    </xf>
    <xf numFmtId="4" fontId="27" fillId="8" borderId="0" applyBorder="0">
      <alignment horizontal="right"/>
    </xf>
    <xf numFmtId="4" fontId="27" fillId="8" borderId="34" applyBorder="0">
      <alignment horizontal="right"/>
    </xf>
    <xf numFmtId="4" fontId="27" fillId="58" borderId="35" applyBorder="0">
      <alignment horizontal="right"/>
    </xf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207" fontId="25" fillId="0" borderId="3">
      <alignment vertical="top" wrapText="1"/>
    </xf>
    <xf numFmtId="183" fontId="17" fillId="0" borderId="1" applyFont="0" applyFill="0" applyBorder="0" applyProtection="0">
      <alignment horizontal="center" vertical="center"/>
    </xf>
    <xf numFmtId="3" fontId="17" fillId="0" borderId="0" applyFont="0" applyBorder="0">
      <alignment horizontal="center"/>
    </xf>
    <xf numFmtId="175" fontId="19" fillId="0" borderId="0">
      <protection locked="0"/>
    </xf>
    <xf numFmtId="175" fontId="19" fillId="0" borderId="0">
      <protection locked="0"/>
    </xf>
    <xf numFmtId="49" fontId="116" fillId="0" borderId="1">
      <alignment horizontal="center" vertical="center" wrapText="1"/>
    </xf>
    <xf numFmtId="0" fontId="25" fillId="0" borderId="1" applyBorder="0">
      <alignment horizontal="center" vertical="center" wrapText="1"/>
    </xf>
    <xf numFmtId="49" fontId="99" fillId="0" borderId="1" applyNumberFormat="0" applyFill="0" applyAlignment="0" applyProtection="0"/>
    <xf numFmtId="168" fontId="17" fillId="0" borderId="0"/>
    <xf numFmtId="0" fontId="21" fillId="0" borderId="0"/>
    <xf numFmtId="170" fontId="6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0" fontId="140" fillId="0" borderId="0"/>
    <xf numFmtId="0" fontId="29" fillId="0" borderId="0"/>
    <xf numFmtId="0" fontId="29" fillId="0" borderId="0"/>
    <xf numFmtId="0" fontId="140" fillId="0" borderId="0"/>
    <xf numFmtId="0" fontId="140" fillId="0" borderId="0"/>
    <xf numFmtId="0" fontId="29" fillId="0" borderId="0"/>
    <xf numFmtId="0" fontId="140" fillId="0" borderId="0"/>
    <xf numFmtId="0" fontId="29" fillId="0" borderId="0"/>
    <xf numFmtId="0" fontId="140" fillId="0" borderId="0"/>
    <xf numFmtId="0" fontId="29" fillId="0" borderId="0"/>
    <xf numFmtId="0" fontId="140" fillId="0" borderId="0"/>
    <xf numFmtId="0" fontId="29" fillId="0" borderId="0"/>
    <xf numFmtId="0" fontId="140" fillId="0" borderId="0"/>
    <xf numFmtId="0" fontId="29" fillId="0" borderId="0"/>
    <xf numFmtId="0" fontId="140" fillId="0" borderId="0"/>
    <xf numFmtId="0" fontId="29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38" fillId="0" borderId="0"/>
    <xf numFmtId="0" fontId="140" fillId="0" borderId="0"/>
    <xf numFmtId="0" fontId="17" fillId="0" borderId="0"/>
    <xf numFmtId="0" fontId="138" fillId="0" borderId="0"/>
    <xf numFmtId="173" fontId="138" fillId="0" borderId="0" applyFont="0" applyFill="0" applyBorder="0" applyAlignment="0" applyProtection="0"/>
    <xf numFmtId="0" fontId="138" fillId="0" borderId="0"/>
    <xf numFmtId="0" fontId="138" fillId="0" borderId="0"/>
    <xf numFmtId="0" fontId="138" fillId="0" borderId="0"/>
    <xf numFmtId="173" fontId="138" fillId="0" borderId="0" applyFont="0" applyFill="0" applyBorder="0" applyAlignment="0" applyProtection="0"/>
    <xf numFmtId="173" fontId="138" fillId="0" borderId="0" applyFont="0" applyFill="0" applyBorder="0" applyAlignment="0" applyProtection="0"/>
    <xf numFmtId="0" fontId="138" fillId="0" borderId="0"/>
    <xf numFmtId="173" fontId="138" fillId="0" borderId="0" applyFont="0" applyFill="0" applyBorder="0" applyAlignment="0" applyProtection="0"/>
    <xf numFmtId="0" fontId="138" fillId="0" borderId="0"/>
    <xf numFmtId="173" fontId="138" fillId="0" borderId="0" applyFont="0" applyFill="0" applyBorder="0" applyAlignment="0" applyProtection="0"/>
    <xf numFmtId="0" fontId="138" fillId="0" borderId="0"/>
    <xf numFmtId="173" fontId="138" fillId="0" borderId="0" applyFont="0" applyFill="0" applyBorder="0" applyAlignment="0" applyProtection="0"/>
    <xf numFmtId="0" fontId="138" fillId="0" borderId="0"/>
    <xf numFmtId="173" fontId="138" fillId="0" borderId="0" applyFont="0" applyFill="0" applyBorder="0" applyAlignment="0" applyProtection="0"/>
    <xf numFmtId="0" fontId="138" fillId="0" borderId="0"/>
    <xf numFmtId="173" fontId="138" fillId="0" borderId="0" applyFont="0" applyFill="0" applyBorder="0" applyAlignment="0" applyProtection="0"/>
    <xf numFmtId="0" fontId="138" fillId="0" borderId="0"/>
    <xf numFmtId="173" fontId="138" fillId="0" borderId="0" applyFont="0" applyFill="0" applyBorder="0" applyAlignment="0" applyProtection="0"/>
    <xf numFmtId="173" fontId="138" fillId="0" borderId="0" applyFont="0" applyFill="0" applyBorder="0" applyAlignment="0" applyProtection="0"/>
    <xf numFmtId="173" fontId="138" fillId="0" borderId="0" applyFont="0" applyFill="0" applyBorder="0" applyAlignment="0" applyProtection="0"/>
    <xf numFmtId="0" fontId="138" fillId="0" borderId="0"/>
    <xf numFmtId="0" fontId="138" fillId="0" borderId="0"/>
    <xf numFmtId="0" fontId="138" fillId="0" borderId="0"/>
    <xf numFmtId="0" fontId="138" fillId="0" borderId="0"/>
    <xf numFmtId="173" fontId="138" fillId="0" borderId="0" applyFont="0" applyFill="0" applyBorder="0" applyAlignment="0" applyProtection="0"/>
    <xf numFmtId="0" fontId="138" fillId="0" borderId="0"/>
    <xf numFmtId="173" fontId="138" fillId="0" borderId="0" applyFont="0" applyFill="0" applyBorder="0" applyAlignment="0" applyProtection="0"/>
    <xf numFmtId="0" fontId="138" fillId="0" borderId="0"/>
    <xf numFmtId="173" fontId="138" fillId="0" borderId="0" applyFont="0" applyFill="0" applyBorder="0" applyAlignment="0" applyProtection="0"/>
    <xf numFmtId="0" fontId="138" fillId="0" borderId="0"/>
    <xf numFmtId="173" fontId="138" fillId="0" borderId="0" applyFont="0" applyFill="0" applyBorder="0" applyAlignment="0" applyProtection="0"/>
    <xf numFmtId="173" fontId="138" fillId="0" borderId="0" applyFont="0" applyFill="0" applyBorder="0" applyAlignment="0" applyProtection="0"/>
    <xf numFmtId="173" fontId="138" fillId="0" borderId="0" applyFont="0" applyFill="0" applyBorder="0" applyAlignment="0" applyProtection="0"/>
    <xf numFmtId="0" fontId="138" fillId="0" borderId="0"/>
    <xf numFmtId="0" fontId="138" fillId="0" borderId="0"/>
    <xf numFmtId="173" fontId="138" fillId="0" borderId="0" applyFont="0" applyFill="0" applyBorder="0" applyAlignment="0" applyProtection="0"/>
    <xf numFmtId="173" fontId="138" fillId="0" borderId="0" applyFont="0" applyFill="0" applyBorder="0" applyAlignment="0" applyProtection="0"/>
    <xf numFmtId="0" fontId="138" fillId="0" borderId="0"/>
    <xf numFmtId="0" fontId="138" fillId="0" borderId="0"/>
    <xf numFmtId="173" fontId="138" fillId="0" borderId="0" applyFont="0" applyFill="0" applyBorder="0" applyAlignment="0" applyProtection="0"/>
    <xf numFmtId="0" fontId="138" fillId="0" borderId="0"/>
    <xf numFmtId="173" fontId="138" fillId="0" borderId="0" applyFont="0" applyFill="0" applyBorder="0" applyAlignment="0" applyProtection="0"/>
    <xf numFmtId="0" fontId="138" fillId="0" borderId="0"/>
    <xf numFmtId="173" fontId="138" fillId="0" borderId="0" applyFont="0" applyFill="0" applyBorder="0" applyAlignment="0" applyProtection="0"/>
    <xf numFmtId="0" fontId="138" fillId="0" borderId="0"/>
    <xf numFmtId="173" fontId="138" fillId="0" borderId="0" applyFont="0" applyFill="0" applyBorder="0" applyAlignment="0" applyProtection="0"/>
    <xf numFmtId="0" fontId="138" fillId="0" borderId="0"/>
    <xf numFmtId="173" fontId="138" fillId="0" borderId="0" applyFont="0" applyFill="0" applyBorder="0" applyAlignment="0" applyProtection="0"/>
    <xf numFmtId="0" fontId="138" fillId="0" borderId="0"/>
    <xf numFmtId="173" fontId="138" fillId="0" borderId="0" applyFont="0" applyFill="0" applyBorder="0" applyAlignment="0" applyProtection="0"/>
    <xf numFmtId="0" fontId="138" fillId="0" borderId="0"/>
    <xf numFmtId="173" fontId="138" fillId="0" borderId="0" applyFont="0" applyFill="0" applyBorder="0" applyAlignment="0" applyProtection="0"/>
    <xf numFmtId="0" fontId="138" fillId="0" borderId="0"/>
    <xf numFmtId="173" fontId="138" fillId="0" borderId="0" applyFont="0" applyFill="0" applyBorder="0" applyAlignment="0" applyProtection="0"/>
    <xf numFmtId="0" fontId="138" fillId="0" borderId="0"/>
    <xf numFmtId="173" fontId="138" fillId="0" borderId="0" applyFont="0" applyFill="0" applyBorder="0" applyAlignment="0" applyProtection="0"/>
    <xf numFmtId="173" fontId="138" fillId="0" borderId="0" applyFont="0" applyFill="0" applyBorder="0" applyAlignment="0" applyProtection="0"/>
    <xf numFmtId="173" fontId="138" fillId="0" borderId="0" applyFont="0" applyFill="0" applyBorder="0" applyAlignment="0" applyProtection="0"/>
    <xf numFmtId="0" fontId="138" fillId="0" borderId="0"/>
    <xf numFmtId="173" fontId="138" fillId="0" borderId="0" applyFont="0" applyFill="0" applyBorder="0" applyAlignment="0" applyProtection="0"/>
    <xf numFmtId="0" fontId="138" fillId="0" borderId="0"/>
    <xf numFmtId="173" fontId="138" fillId="0" borderId="0" applyFont="0" applyFill="0" applyBorder="0" applyAlignment="0" applyProtection="0"/>
    <xf numFmtId="0" fontId="140" fillId="0" borderId="0"/>
    <xf numFmtId="0" fontId="140" fillId="0" borderId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9" fontId="19" fillId="0" borderId="0">
      <protection locked="0"/>
    </xf>
    <xf numFmtId="209" fontId="19" fillId="0" borderId="0">
      <protection locked="0"/>
    </xf>
    <xf numFmtId="209" fontId="19" fillId="0" borderId="0">
      <protection locked="0"/>
    </xf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9" fontId="19" fillId="0" borderId="0">
      <protection locked="0"/>
    </xf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210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0" fontId="21" fillId="0" borderId="0"/>
    <xf numFmtId="0" fontId="6" fillId="0" borderId="0"/>
    <xf numFmtId="210" fontId="17" fillId="0" borderId="0" applyFont="0" applyFill="0" applyBorder="0" applyAlignment="0" applyProtection="0"/>
    <xf numFmtId="38" fontId="29" fillId="0" borderId="0">
      <alignment vertical="top"/>
    </xf>
    <xf numFmtId="38" fontId="61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47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49" fontId="27" fillId="0" borderId="0" applyBorder="0">
      <alignment vertical="top"/>
    </xf>
    <xf numFmtId="210" fontId="15" fillId="0" borderId="0" applyFont="0" applyFill="0" applyBorder="0" applyAlignment="0" applyProtection="0"/>
    <xf numFmtId="175" fontId="19" fillId="0" borderId="0">
      <protection locked="0"/>
    </xf>
    <xf numFmtId="175" fontId="19" fillId="0" borderId="0">
      <protection locked="0"/>
    </xf>
    <xf numFmtId="175" fontId="19" fillId="0" borderId="0">
      <protection locked="0"/>
    </xf>
    <xf numFmtId="38" fontId="29" fillId="0" borderId="0">
      <alignment vertical="top"/>
    </xf>
    <xf numFmtId="171" fontId="17" fillId="0" borderId="0" applyFont="0" applyFill="0" applyBorder="0" applyAlignment="0" applyProtection="0"/>
    <xf numFmtId="38" fontId="29" fillId="0" borderId="0">
      <alignment vertical="top"/>
    </xf>
    <xf numFmtId="38" fontId="29" fillId="0" borderId="0">
      <alignment vertical="top"/>
    </xf>
    <xf numFmtId="209" fontId="19" fillId="0" borderId="0">
      <protection locked="0"/>
    </xf>
    <xf numFmtId="211" fontId="19" fillId="0" borderId="0">
      <protection locked="0"/>
    </xf>
    <xf numFmtId="210" fontId="17" fillId="0" borderId="0" applyFont="0" applyFill="0" applyBorder="0" applyAlignment="0" applyProtection="0"/>
    <xf numFmtId="49" fontId="27" fillId="0" borderId="0" applyBorder="0">
      <alignment vertical="top"/>
    </xf>
    <xf numFmtId="38" fontId="29" fillId="0" borderId="0">
      <alignment vertical="top"/>
    </xf>
    <xf numFmtId="210" fontId="17" fillId="0" borderId="0" applyFont="0" applyFill="0" applyBorder="0" applyAlignment="0" applyProtection="0"/>
    <xf numFmtId="209" fontId="141" fillId="0" borderId="0">
      <protection locked="0"/>
    </xf>
    <xf numFmtId="38" fontId="29" fillId="0" borderId="0">
      <alignment vertical="top"/>
    </xf>
    <xf numFmtId="38" fontId="29" fillId="0" borderId="0">
      <alignment vertical="top"/>
    </xf>
    <xf numFmtId="0" fontId="142" fillId="0" borderId="0">
      <protection locked="0"/>
    </xf>
    <xf numFmtId="164" fontId="145" fillId="0" borderId="0" applyFill="0" applyBorder="0" applyAlignment="0" applyProtection="0"/>
    <xf numFmtId="171" fontId="17" fillId="0" borderId="0" applyFont="0" applyFill="0" applyBorder="0" applyAlignment="0" applyProtection="0"/>
    <xf numFmtId="171" fontId="15" fillId="0" borderId="0" applyFont="0" applyFill="0" applyBorder="0" applyAlignment="0" applyProtection="0"/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210" fontId="15" fillId="0" borderId="0" applyFont="0" applyFill="0" applyBorder="0" applyAlignment="0" applyProtection="0"/>
    <xf numFmtId="38" fontId="29" fillId="0" borderId="0">
      <alignment vertical="top"/>
    </xf>
    <xf numFmtId="49" fontId="27" fillId="0" borderId="0" applyBorder="0">
      <alignment vertical="top"/>
    </xf>
    <xf numFmtId="209" fontId="15" fillId="0" borderId="0" applyFont="0" applyFill="0" applyBorder="0" applyAlignment="0" applyProtection="0"/>
    <xf numFmtId="38" fontId="103" fillId="53" borderId="0">
      <alignment horizontal="right" vertical="top"/>
    </xf>
    <xf numFmtId="38" fontId="103" fillId="53" borderId="0">
      <alignment horizontal="right" vertical="top"/>
    </xf>
    <xf numFmtId="38" fontId="47" fillId="0" borderId="0">
      <alignment vertical="top"/>
    </xf>
    <xf numFmtId="38" fontId="47" fillId="7" borderId="0">
      <alignment vertical="top"/>
    </xf>
    <xf numFmtId="38" fontId="47" fillId="7" borderId="0">
      <alignment vertical="top"/>
    </xf>
    <xf numFmtId="38" fontId="47" fillId="0" borderId="0">
      <alignment vertical="top"/>
    </xf>
    <xf numFmtId="38" fontId="74" fillId="0" borderId="0">
      <alignment vertical="top"/>
    </xf>
    <xf numFmtId="38" fontId="74" fillId="0" borderId="0">
      <alignment vertical="top"/>
    </xf>
    <xf numFmtId="164" fontId="148" fillId="0" borderId="0" applyFill="0" applyBorder="0" applyAlignment="0" applyProtection="0"/>
    <xf numFmtId="164" fontId="147" fillId="0" borderId="0" applyFill="0" applyBorder="0" applyAlignment="0" applyProtection="0"/>
    <xf numFmtId="164" fontId="146" fillId="0" borderId="0" applyFill="0" applyBorder="0" applyAlignment="0" applyProtection="0"/>
    <xf numFmtId="209" fontId="19" fillId="0" borderId="0">
      <protection locked="0"/>
    </xf>
    <xf numFmtId="171" fontId="15" fillId="0" borderId="0" applyFont="0" applyFill="0" applyBorder="0" applyAlignment="0" applyProtection="0"/>
    <xf numFmtId="209" fontId="141" fillId="0" borderId="0">
      <protection locked="0"/>
    </xf>
    <xf numFmtId="38" fontId="29" fillId="0" borderId="0">
      <alignment vertical="top"/>
    </xf>
    <xf numFmtId="171" fontId="15" fillId="0" borderId="0" applyFont="0" applyFill="0" applyBorder="0" applyAlignment="0" applyProtection="0"/>
    <xf numFmtId="0" fontId="14" fillId="0" borderId="0"/>
    <xf numFmtId="38" fontId="29" fillId="0" borderId="0">
      <alignment vertical="top"/>
    </xf>
    <xf numFmtId="0" fontId="15" fillId="0" borderId="0"/>
    <xf numFmtId="38" fontId="29" fillId="0" borderId="0">
      <alignment vertical="top"/>
    </xf>
    <xf numFmtId="38" fontId="29" fillId="0" borderId="0">
      <alignment vertical="top"/>
    </xf>
    <xf numFmtId="209" fontId="19" fillId="0" borderId="0">
      <protection locked="0"/>
    </xf>
    <xf numFmtId="0" fontId="141" fillId="0" borderId="14">
      <protection locked="0"/>
    </xf>
    <xf numFmtId="38" fontId="61" fillId="0" borderId="0">
      <alignment vertical="top"/>
    </xf>
    <xf numFmtId="0" fontId="138" fillId="0" borderId="0"/>
    <xf numFmtId="0" fontId="17" fillId="0" borderId="0"/>
    <xf numFmtId="0" fontId="138" fillId="0" borderId="0"/>
    <xf numFmtId="0" fontId="15" fillId="0" borderId="0"/>
    <xf numFmtId="0" fontId="17" fillId="0" borderId="0"/>
    <xf numFmtId="212" fontId="19" fillId="0" borderId="0">
      <protection locked="0"/>
    </xf>
    <xf numFmtId="38" fontId="29" fillId="0" borderId="0">
      <alignment vertical="top"/>
    </xf>
    <xf numFmtId="0" fontId="28" fillId="0" borderId="0"/>
    <xf numFmtId="171" fontId="15" fillId="0" borderId="0" applyFont="0" applyFill="0" applyBorder="0" applyAlignment="0" applyProtection="0"/>
    <xf numFmtId="38" fontId="29" fillId="0" borderId="0">
      <alignment vertical="top"/>
    </xf>
    <xf numFmtId="209" fontId="19" fillId="0" borderId="0">
      <protection locked="0"/>
    </xf>
    <xf numFmtId="175" fontId="19" fillId="0" borderId="0">
      <protection locked="0"/>
    </xf>
    <xf numFmtId="9" fontId="6" fillId="0" borderId="0" applyFont="0" applyFill="0" applyBorder="0" applyAlignment="0" applyProtection="0"/>
    <xf numFmtId="209" fontId="141" fillId="0" borderId="0">
      <protection locked="0"/>
    </xf>
    <xf numFmtId="0" fontId="14" fillId="0" borderId="0"/>
    <xf numFmtId="0" fontId="14" fillId="0" borderId="0"/>
    <xf numFmtId="213" fontId="19" fillId="0" borderId="14">
      <protection locked="0"/>
    </xf>
    <xf numFmtId="38" fontId="29" fillId="0" borderId="0">
      <alignment vertical="top"/>
    </xf>
    <xf numFmtId="209" fontId="141" fillId="0" borderId="0">
      <protection locked="0"/>
    </xf>
    <xf numFmtId="171" fontId="17" fillId="0" borderId="0" applyFont="0" applyFill="0" applyBorder="0" applyAlignment="0" applyProtection="0"/>
    <xf numFmtId="38" fontId="29" fillId="0" borderId="0">
      <alignment vertical="top"/>
    </xf>
    <xf numFmtId="208" fontId="127" fillId="0" borderId="0"/>
    <xf numFmtId="38" fontId="29" fillId="0" borderId="0">
      <alignment vertical="top"/>
    </xf>
    <xf numFmtId="49" fontId="27" fillId="0" borderId="0" applyBorder="0">
      <alignment vertical="top"/>
    </xf>
    <xf numFmtId="164" fontId="144" fillId="0" borderId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164" fontId="143" fillId="0" borderId="0" applyFill="0" applyBorder="0" applyAlignment="0" applyProtection="0"/>
    <xf numFmtId="0" fontId="21" fillId="0" borderId="0"/>
    <xf numFmtId="9" fontId="15" fillId="0" borderId="0" applyFont="0" applyFill="0" applyBorder="0" applyAlignment="0" applyProtection="0"/>
    <xf numFmtId="0" fontId="142" fillId="0" borderId="0">
      <protection locked="0"/>
    </xf>
    <xf numFmtId="38" fontId="29" fillId="0" borderId="0">
      <alignment vertical="top"/>
    </xf>
    <xf numFmtId="38" fontId="29" fillId="0" borderId="0">
      <alignment vertical="top"/>
    </xf>
    <xf numFmtId="171" fontId="6" fillId="0" borderId="0" applyFont="0" applyFill="0" applyBorder="0" applyAlignment="0" applyProtection="0"/>
    <xf numFmtId="171" fontId="15" fillId="0" borderId="0" applyFont="0" applyFill="0" applyBorder="0" applyAlignment="0" applyProtection="0"/>
    <xf numFmtId="164" fontId="29" fillId="0" borderId="0" applyFill="0" applyBorder="0" applyAlignment="0" applyProtection="0"/>
    <xf numFmtId="171" fontId="6" fillId="0" borderId="0" applyFont="0" applyFill="0" applyBorder="0" applyAlignment="0" applyProtection="0"/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214" fontId="29" fillId="0" borderId="0">
      <alignment vertical="top"/>
    </xf>
    <xf numFmtId="214" fontId="61" fillId="0" borderId="0">
      <alignment vertical="top"/>
    </xf>
    <xf numFmtId="214" fontId="29" fillId="0" borderId="0">
      <alignment vertical="top"/>
    </xf>
    <xf numFmtId="214" fontId="29" fillId="0" borderId="0">
      <alignment vertical="top"/>
    </xf>
    <xf numFmtId="214" fontId="47" fillId="0" borderId="0">
      <alignment vertical="top"/>
    </xf>
    <xf numFmtId="214" fontId="29" fillId="0" borderId="0">
      <alignment vertical="top"/>
    </xf>
    <xf numFmtId="214" fontId="29" fillId="0" borderId="0">
      <alignment vertical="top"/>
    </xf>
    <xf numFmtId="214" fontId="29" fillId="0" borderId="0">
      <alignment vertical="top"/>
    </xf>
    <xf numFmtId="171" fontId="17" fillId="0" borderId="0" applyFont="0" applyFill="0" applyBorder="0" applyAlignment="0" applyProtection="0"/>
    <xf numFmtId="214" fontId="29" fillId="0" borderId="0">
      <alignment vertical="top"/>
    </xf>
    <xf numFmtId="214" fontId="29" fillId="0" borderId="0">
      <alignment vertical="top"/>
    </xf>
    <xf numFmtId="214" fontId="29" fillId="0" borderId="0">
      <alignment vertical="top"/>
    </xf>
    <xf numFmtId="214" fontId="29" fillId="0" borderId="0">
      <alignment vertical="top"/>
    </xf>
    <xf numFmtId="214" fontId="29" fillId="0" borderId="0">
      <alignment vertical="top"/>
    </xf>
    <xf numFmtId="171" fontId="17" fillId="0" borderId="0" applyFont="0" applyFill="0" applyBorder="0" applyAlignment="0" applyProtection="0"/>
    <xf numFmtId="171" fontId="15" fillId="0" borderId="0" applyFont="0" applyFill="0" applyBorder="0" applyAlignment="0" applyProtection="0"/>
    <xf numFmtId="214" fontId="29" fillId="0" borderId="0">
      <alignment vertical="top"/>
    </xf>
    <xf numFmtId="214" fontId="29" fillId="0" borderId="0">
      <alignment vertical="top"/>
    </xf>
    <xf numFmtId="214" fontId="29" fillId="0" borderId="0">
      <alignment vertical="top"/>
    </xf>
    <xf numFmtId="214" fontId="29" fillId="0" borderId="0">
      <alignment vertical="top"/>
    </xf>
    <xf numFmtId="214" fontId="103" fillId="53" borderId="0">
      <alignment horizontal="right" vertical="top"/>
    </xf>
    <xf numFmtId="214" fontId="103" fillId="53" borderId="0">
      <alignment horizontal="right" vertical="top"/>
    </xf>
    <xf numFmtId="214" fontId="47" fillId="0" borderId="0">
      <alignment vertical="top"/>
    </xf>
    <xf numFmtId="214" fontId="47" fillId="7" borderId="0">
      <alignment vertical="top"/>
    </xf>
    <xf numFmtId="214" fontId="47" fillId="7" borderId="0">
      <alignment vertical="top"/>
    </xf>
    <xf numFmtId="214" fontId="47" fillId="0" borderId="0">
      <alignment vertical="top"/>
    </xf>
    <xf numFmtId="214" fontId="74" fillId="0" borderId="0">
      <alignment vertical="top"/>
    </xf>
    <xf numFmtId="214" fontId="74" fillId="0" borderId="0">
      <alignment vertical="top"/>
    </xf>
    <xf numFmtId="171" fontId="15" fillId="0" borderId="0" applyFont="0" applyFill="0" applyBorder="0" applyAlignment="0" applyProtection="0"/>
    <xf numFmtId="214" fontId="29" fillId="0" borderId="0">
      <alignment vertical="top"/>
    </xf>
    <xf numFmtId="171" fontId="15" fillId="0" borderId="0" applyFont="0" applyFill="0" applyBorder="0" applyAlignment="0" applyProtection="0"/>
    <xf numFmtId="214" fontId="29" fillId="0" borderId="0">
      <alignment vertical="top"/>
    </xf>
    <xf numFmtId="214" fontId="29" fillId="0" borderId="0">
      <alignment vertical="top"/>
    </xf>
    <xf numFmtId="214" fontId="29" fillId="0" borderId="0">
      <alignment vertical="top"/>
    </xf>
    <xf numFmtId="214" fontId="61" fillId="0" borderId="0">
      <alignment vertical="top"/>
    </xf>
    <xf numFmtId="214" fontId="29" fillId="0" borderId="0">
      <alignment vertical="top"/>
    </xf>
    <xf numFmtId="214" fontId="29" fillId="0" borderId="0">
      <alignment vertical="top"/>
    </xf>
    <xf numFmtId="214" fontId="29" fillId="0" borderId="0">
      <alignment vertical="top"/>
    </xf>
    <xf numFmtId="171" fontId="17" fillId="0" borderId="0" applyFont="0" applyFill="0" applyBorder="0" applyAlignment="0" applyProtection="0"/>
    <xf numFmtId="214" fontId="29" fillId="0" borderId="0">
      <alignment vertical="top"/>
    </xf>
    <xf numFmtId="214" fontId="29" fillId="0" borderId="0">
      <alignment vertical="top"/>
    </xf>
    <xf numFmtId="214" fontId="29" fillId="0" borderId="0">
      <alignment vertical="top"/>
    </xf>
    <xf numFmtId="214" fontId="29" fillId="0" borderId="0">
      <alignment vertical="top"/>
    </xf>
    <xf numFmtId="171" fontId="15" fillId="0" borderId="0" applyFont="0" applyFill="0" applyBorder="0" applyAlignment="0" applyProtection="0"/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214" fontId="47" fillId="0" borderId="0">
      <alignment vertical="top"/>
    </xf>
    <xf numFmtId="43" fontId="15" fillId="0" borderId="0" applyFont="0" applyFill="0" applyBorder="0" applyAlignment="0" applyProtection="0"/>
    <xf numFmtId="43" fontId="136" fillId="0" borderId="0" applyFont="0" applyFill="0" applyBorder="0" applyAlignment="0" applyProtection="0"/>
    <xf numFmtId="43" fontId="136" fillId="0" borderId="0" applyFont="0" applyFill="0" applyBorder="0" applyAlignment="0" applyProtection="0"/>
    <xf numFmtId="43" fontId="136" fillId="0" borderId="0" applyFont="0" applyFill="0" applyBorder="0" applyAlignment="0" applyProtection="0"/>
    <xf numFmtId="43" fontId="136" fillId="0" borderId="0" applyFont="0" applyFill="0" applyBorder="0" applyAlignment="0" applyProtection="0"/>
    <xf numFmtId="43" fontId="136" fillId="0" borderId="0" applyFont="0" applyFill="0" applyBorder="0" applyAlignment="0" applyProtection="0"/>
    <xf numFmtId="43" fontId="136" fillId="0" borderId="0" applyFont="0" applyFill="0" applyBorder="0" applyAlignment="0" applyProtection="0"/>
    <xf numFmtId="43" fontId="136" fillId="0" borderId="0" applyFont="0" applyFill="0" applyBorder="0" applyAlignment="0" applyProtection="0"/>
    <xf numFmtId="43" fontId="136" fillId="0" borderId="0" applyFont="0" applyFill="0" applyBorder="0" applyAlignment="0" applyProtection="0"/>
    <xf numFmtId="43" fontId="136" fillId="0" borderId="0" applyFont="0" applyFill="0" applyBorder="0" applyAlignment="0" applyProtection="0"/>
    <xf numFmtId="43" fontId="136" fillId="0" borderId="0" applyFont="0" applyFill="0" applyBorder="0" applyAlignment="0" applyProtection="0"/>
    <xf numFmtId="43" fontId="13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36" fillId="0" borderId="0" applyFont="0" applyFill="0" applyBorder="0" applyAlignment="0" applyProtection="0"/>
    <xf numFmtId="43" fontId="136" fillId="0" borderId="0" applyFont="0" applyFill="0" applyBorder="0" applyAlignment="0" applyProtection="0"/>
    <xf numFmtId="43" fontId="136" fillId="0" borderId="0" applyFont="0" applyFill="0" applyBorder="0" applyAlignment="0" applyProtection="0"/>
    <xf numFmtId="43" fontId="13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6" fillId="0" borderId="0" applyFont="0" applyFill="0" applyBorder="0" applyAlignment="0" applyProtection="0"/>
    <xf numFmtId="43" fontId="136" fillId="0" borderId="0" applyFont="0" applyFill="0" applyBorder="0" applyAlignment="0" applyProtection="0"/>
    <xf numFmtId="43" fontId="136" fillId="0" borderId="0" applyFont="0" applyFill="0" applyBorder="0" applyAlignment="0" applyProtection="0"/>
    <xf numFmtId="43" fontId="13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6" fillId="0" borderId="0" applyFont="0" applyFill="0" applyBorder="0" applyAlignment="0" applyProtection="0"/>
    <xf numFmtId="43" fontId="136" fillId="0" borderId="0" applyFont="0" applyFill="0" applyBorder="0" applyAlignment="0" applyProtection="0"/>
    <xf numFmtId="43" fontId="13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209" fontId="15" fillId="0" borderId="0" applyFont="0" applyFill="0" applyBorder="0" applyAlignment="0" applyProtection="0"/>
    <xf numFmtId="209" fontId="15" fillId="0" borderId="0" applyFont="0" applyFill="0" applyBorder="0" applyAlignment="0" applyProtection="0"/>
    <xf numFmtId="20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210" fontId="136" fillId="0" borderId="0" applyFont="0" applyFill="0" applyBorder="0" applyAlignment="0" applyProtection="0"/>
    <xf numFmtId="210" fontId="136" fillId="0" borderId="0" applyFont="0" applyFill="0" applyBorder="0" applyAlignment="0" applyProtection="0"/>
    <xf numFmtId="210" fontId="136" fillId="0" borderId="0" applyFont="0" applyFill="0" applyBorder="0" applyAlignment="0" applyProtection="0"/>
    <xf numFmtId="210" fontId="136" fillId="0" borderId="0" applyFont="0" applyFill="0" applyBorder="0" applyAlignment="0" applyProtection="0"/>
    <xf numFmtId="210" fontId="136" fillId="0" borderId="0" applyFont="0" applyFill="0" applyBorder="0" applyAlignment="0" applyProtection="0"/>
    <xf numFmtId="210" fontId="136" fillId="0" borderId="0" applyFont="0" applyFill="0" applyBorder="0" applyAlignment="0" applyProtection="0"/>
    <xf numFmtId="210" fontId="21" fillId="0" borderId="0" applyFont="0" applyFill="0" applyBorder="0" applyAlignment="0" applyProtection="0"/>
    <xf numFmtId="210" fontId="17" fillId="0" borderId="0" applyFont="0" applyFill="0" applyBorder="0" applyAlignment="0" applyProtection="0"/>
    <xf numFmtId="210" fontId="15" fillId="0" borderId="0" applyFont="0" applyFill="0" applyBorder="0" applyAlignment="0" applyProtection="0"/>
    <xf numFmtId="210" fontId="15" fillId="0" borderId="0" applyFont="0" applyFill="0" applyBorder="0" applyAlignment="0" applyProtection="0"/>
    <xf numFmtId="210" fontId="15" fillId="0" borderId="0" applyFont="0" applyFill="0" applyBorder="0" applyAlignment="0" applyProtection="0"/>
    <xf numFmtId="210" fontId="15" fillId="0" borderId="0" applyFont="0" applyFill="0" applyBorder="0" applyAlignment="0" applyProtection="0"/>
    <xf numFmtId="210" fontId="15" fillId="0" borderId="0" applyFont="0" applyFill="0" applyBorder="0" applyAlignment="0" applyProtection="0"/>
    <xf numFmtId="210" fontId="15" fillId="0" borderId="0" applyFont="0" applyFill="0" applyBorder="0" applyAlignment="0" applyProtection="0"/>
    <xf numFmtId="210" fontId="17" fillId="0" borderId="0" applyFont="0" applyFill="0" applyBorder="0" applyAlignment="0" applyProtection="0"/>
    <xf numFmtId="210" fontId="17" fillId="0" borderId="0" applyFont="0" applyFill="0" applyBorder="0" applyAlignment="0" applyProtection="0"/>
    <xf numFmtId="210" fontId="17" fillId="0" borderId="0" applyFont="0" applyFill="0" applyBorder="0" applyAlignment="0" applyProtection="0"/>
    <xf numFmtId="210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0" borderId="0"/>
    <xf numFmtId="0" fontId="138" fillId="0" borderId="0"/>
    <xf numFmtId="43" fontId="138" fillId="0" borderId="0" applyFont="0" applyFill="0" applyBorder="0" applyAlignment="0" applyProtection="0"/>
    <xf numFmtId="9" fontId="138" fillId="0" borderId="0" applyFont="0" applyFill="0" applyBorder="0" applyAlignment="0" applyProtection="0"/>
    <xf numFmtId="0" fontId="138" fillId="0" borderId="0"/>
  </cellStyleXfs>
  <cellXfs count="185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Fill="1"/>
    <xf numFmtId="164" fontId="0" fillId="0" borderId="0" xfId="0" applyNumberFormat="1"/>
    <xf numFmtId="0" fontId="2" fillId="0" borderId="0" xfId="0" applyFont="1"/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/>
    </xf>
    <xf numFmtId="0" fontId="11" fillId="0" borderId="1" xfId="0" applyFont="1" applyFill="1" applyBorder="1" applyAlignment="1">
      <alignment vertical="top" wrapText="1" shrinkToFit="1"/>
    </xf>
    <xf numFmtId="166" fontId="11" fillId="0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2" fontId="11" fillId="5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2" borderId="0" xfId="0" applyFill="1"/>
    <xf numFmtId="0" fontId="7" fillId="0" borderId="0" xfId="0" applyFont="1"/>
    <xf numFmtId="0" fontId="11" fillId="0" borderId="2" xfId="0" applyFont="1" applyFill="1" applyBorder="1" applyAlignment="1">
      <alignment vertical="top" wrapText="1"/>
    </xf>
    <xf numFmtId="2" fontId="11" fillId="0" borderId="1" xfId="1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0" fillId="0" borderId="0" xfId="0"/>
    <xf numFmtId="4" fontId="11" fillId="0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 wrapText="1"/>
    </xf>
    <xf numFmtId="2" fontId="0" fillId="0" borderId="0" xfId="0" applyNumberFormat="1" applyFill="1"/>
    <xf numFmtId="2" fontId="0" fillId="3" borderId="0" xfId="0" applyNumberFormat="1" applyFill="1"/>
    <xf numFmtId="0" fontId="11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167" fontId="11" fillId="2" borderId="1" xfId="0" applyNumberFormat="1" applyFont="1" applyFill="1" applyBorder="1" applyAlignment="1">
      <alignment horizontal="center" vertical="center"/>
    </xf>
    <xf numFmtId="167" fontId="11" fillId="0" borderId="1" xfId="0" applyNumberFormat="1" applyFont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/>
    </xf>
    <xf numFmtId="166" fontId="31" fillId="0" borderId="1" xfId="0" applyNumberFormat="1" applyFont="1" applyBorder="1" applyAlignment="1" applyProtection="1">
      <alignment horizontal="center"/>
      <protection locked="0"/>
    </xf>
    <xf numFmtId="166" fontId="11" fillId="5" borderId="1" xfId="0" applyNumberFormat="1" applyFont="1" applyFill="1" applyBorder="1" applyAlignment="1">
      <alignment horizontal="center" vertical="center"/>
    </xf>
    <xf numFmtId="2" fontId="11" fillId="5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top"/>
    </xf>
    <xf numFmtId="2" fontId="11" fillId="2" borderId="1" xfId="0" applyNumberFormat="1" applyFont="1" applyFill="1" applyBorder="1" applyAlignment="1">
      <alignment horizontal="center"/>
    </xf>
    <xf numFmtId="167" fontId="11" fillId="5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left" vertical="center"/>
    </xf>
    <xf numFmtId="2" fontId="11" fillId="2" borderId="1" xfId="0" applyNumberFormat="1" applyFont="1" applyFill="1" applyBorder="1" applyAlignment="1">
      <alignment horizontal="left"/>
    </xf>
    <xf numFmtId="4" fontId="11" fillId="2" borderId="1" xfId="0" applyNumberFormat="1" applyFont="1" applyFill="1" applyBorder="1" applyAlignment="1">
      <alignment horizontal="center" vertical="center"/>
    </xf>
    <xf numFmtId="2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66" fontId="11" fillId="2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2" fontId="0" fillId="0" borderId="0" xfId="0" applyNumberFormat="1" applyFill="1" applyAlignment="1">
      <alignment vertical="center"/>
    </xf>
    <xf numFmtId="0" fontId="11" fillId="0" borderId="4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 wrapText="1" shrinkToFit="1"/>
    </xf>
    <xf numFmtId="0" fontId="11" fillId="0" borderId="4" xfId="0" applyFont="1" applyFill="1" applyBorder="1" applyAlignment="1">
      <alignment horizontal="left" vertical="top" wrapText="1" shrinkToFit="1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left" vertical="top" wrapText="1" shrinkToFit="1"/>
    </xf>
    <xf numFmtId="0" fontId="11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vertical="top" wrapText="1" shrinkToFit="1"/>
    </xf>
    <xf numFmtId="0" fontId="11" fillId="0" borderId="1" xfId="0" applyFont="1" applyBorder="1" applyAlignment="1">
      <alignment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2" xfId="0" applyFont="1" applyFill="1" applyBorder="1" applyAlignment="1">
      <alignment vertical="top" wrapText="1" shrinkToFit="1"/>
    </xf>
    <xf numFmtId="0" fontId="11" fillId="0" borderId="9" xfId="0" applyFont="1" applyBorder="1" applyAlignment="1">
      <alignment vertical="top" wrapText="1" shrinkToFit="1"/>
    </xf>
    <xf numFmtId="0" fontId="11" fillId="0" borderId="2" xfId="0" applyFont="1" applyBorder="1" applyAlignment="1">
      <alignment vertical="top" wrapText="1"/>
    </xf>
    <xf numFmtId="0" fontId="11" fillId="0" borderId="4" xfId="0" applyFont="1" applyFill="1" applyBorder="1" applyAlignment="1">
      <alignment vertical="top" wrapText="1"/>
    </xf>
    <xf numFmtId="0" fontId="11" fillId="2" borderId="2" xfId="0" applyFont="1" applyFill="1" applyBorder="1" applyAlignment="1">
      <alignment vertical="top" wrapText="1" shrinkToFit="1"/>
    </xf>
    <xf numFmtId="0" fontId="11" fillId="2" borderId="1" xfId="0" applyFont="1" applyFill="1" applyBorder="1" applyAlignment="1">
      <alignment vertical="top" wrapText="1" shrinkToFit="1"/>
    </xf>
    <xf numFmtId="0" fontId="11" fillId="2" borderId="10" xfId="0" applyFont="1" applyFill="1" applyBorder="1" applyAlignment="1">
      <alignment horizontal="left" vertical="top" wrapText="1" shrinkToFit="1"/>
    </xf>
    <xf numFmtId="0" fontId="11" fillId="2" borderId="4" xfId="0" applyFont="1" applyFill="1" applyBorder="1" applyAlignment="1">
      <alignment horizontal="left" vertical="top" wrapText="1" shrinkToFit="1"/>
    </xf>
    <xf numFmtId="0" fontId="11" fillId="2" borderId="4" xfId="0" applyFont="1" applyFill="1" applyBorder="1" applyAlignment="1">
      <alignment vertical="top" wrapText="1" shrinkToFit="1"/>
    </xf>
    <xf numFmtId="0" fontId="11" fillId="0" borderId="2" xfId="0" applyFont="1" applyBorder="1" applyAlignment="1">
      <alignment vertical="top" wrapText="1" shrinkToFit="1"/>
    </xf>
    <xf numFmtId="2" fontId="31" fillId="59" borderId="36" xfId="2" applyNumberFormat="1" applyFont="1" applyFill="1" applyBorder="1" applyAlignment="1">
      <alignment horizontal="center" wrapText="1"/>
    </xf>
    <xf numFmtId="166" fontId="11" fillId="0" borderId="1" xfId="0" applyNumberFormat="1" applyFont="1" applyBorder="1"/>
    <xf numFmtId="2" fontId="11" fillId="0" borderId="1" xfId="0" applyNumberFormat="1" applyFont="1" applyFill="1" applyBorder="1"/>
    <xf numFmtId="166" fontId="1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49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/>
    <xf numFmtId="0" fontId="3" fillId="4" borderId="1" xfId="0" applyFont="1" applyFill="1" applyBorder="1" applyAlignment="1">
      <alignment horizontal="center" vertical="center"/>
    </xf>
    <xf numFmtId="0" fontId="149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2" fontId="11" fillId="2" borderId="2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2" fontId="11" fillId="2" borderId="1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top"/>
    </xf>
    <xf numFmtId="0" fontId="11" fillId="2" borderId="1" xfId="0" applyFont="1" applyFill="1" applyBorder="1" applyAlignment="1">
      <alignment vertical="center"/>
    </xf>
    <xf numFmtId="0" fontId="1" fillId="2" borderId="1" xfId="0" applyFont="1" applyFill="1" applyBorder="1"/>
    <xf numFmtId="164" fontId="1" fillId="2" borderId="1" xfId="0" applyNumberFormat="1" applyFont="1" applyFill="1" applyBorder="1"/>
    <xf numFmtId="2" fontId="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vertical="center" wrapText="1"/>
    </xf>
    <xf numFmtId="2" fontId="11" fillId="2" borderId="4" xfId="1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top" wrapText="1"/>
    </xf>
    <xf numFmtId="0" fontId="11" fillId="2" borderId="2" xfId="0" applyFont="1" applyFill="1" applyBorder="1" applyAlignment="1">
      <alignment vertical="top" wrapText="1"/>
    </xf>
    <xf numFmtId="2" fontId="11" fillId="2" borderId="2" xfId="1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top" wrapText="1"/>
    </xf>
    <xf numFmtId="0" fontId="2" fillId="0" borderId="6" xfId="0" applyFont="1" applyBorder="1" applyAlignment="1">
      <alignment horizontal="center"/>
    </xf>
    <xf numFmtId="0" fontId="3" fillId="0" borderId="1" xfId="0" applyFont="1" applyBorder="1"/>
    <xf numFmtId="0" fontId="149" fillId="0" borderId="1" xfId="0" applyFont="1" applyBorder="1" applyAlignment="1">
      <alignment wrapText="1"/>
    </xf>
    <xf numFmtId="0" fontId="149" fillId="4" borderId="1" xfId="0" applyFont="1" applyFill="1" applyBorder="1" applyAlignment="1">
      <alignment vertical="center"/>
    </xf>
    <xf numFmtId="0" fontId="149" fillId="0" borderId="1" xfId="0" applyFont="1" applyBorder="1"/>
    <xf numFmtId="0" fontId="150" fillId="0" borderId="1" xfId="0" applyFont="1" applyBorder="1"/>
    <xf numFmtId="0" fontId="149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2" fontId="13" fillId="2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wrapText="1" shrinkToFit="1"/>
    </xf>
    <xf numFmtId="0" fontId="11" fillId="0" borderId="4" xfId="0" applyFont="1" applyFill="1" applyBorder="1" applyAlignment="1">
      <alignment horizontal="center" vertical="center" wrapText="1" shrinkToFi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 shrinkToFit="1"/>
    </xf>
    <xf numFmtId="0" fontId="11" fillId="2" borderId="4" xfId="0" applyFont="1" applyFill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top" wrapText="1" shrinkToFit="1"/>
    </xf>
    <xf numFmtId="0" fontId="1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 shrinkToFit="1"/>
    </xf>
    <xf numFmtId="0" fontId="1" fillId="2" borderId="4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top" wrapText="1"/>
    </xf>
    <xf numFmtId="0" fontId="1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14" fontId="11" fillId="0" borderId="1" xfId="0" applyNumberFormat="1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 wrapText="1"/>
    </xf>
    <xf numFmtId="14" fontId="11" fillId="0" borderId="4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2" borderId="4" xfId="0" applyNumberFormat="1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/>
    </xf>
  </cellXfs>
  <cellStyles count="3595">
    <cellStyle name=" 1" xfId="3"/>
    <cellStyle name=" 1 2" xfId="4"/>
    <cellStyle name=" 1_Stage1" xfId="5"/>
    <cellStyle name="_x000a_bidires=100_x000d_" xfId="6"/>
    <cellStyle name="%" xfId="7"/>
    <cellStyle name="%_Inputs" xfId="8"/>
    <cellStyle name="%_Inputs (const)" xfId="9"/>
    <cellStyle name="%_Inputs Co" xfId="10"/>
    <cellStyle name="?…?ж?Ш?и [0.00]" xfId="11"/>
    <cellStyle name="?W??_‘O’с?р??" xfId="12"/>
    <cellStyle name="_CashFlow_2007_проект_02_02_final" xfId="13"/>
    <cellStyle name="_Model_RAB Мой" xfId="14"/>
    <cellStyle name="_Model_RAB Мой 2" xfId="15"/>
    <cellStyle name="_Model_RAB Мой 2 2" xfId="2935"/>
    <cellStyle name="_Model_RAB Мой 2 2 2" xfId="3219"/>
    <cellStyle name="_Model_RAB Мой 2_OREP.KU.2011.MONTHLY.02(v0.1)" xfId="16"/>
    <cellStyle name="_Model_RAB Мой 2_OREP.KU.2011.MONTHLY.02(v0.4)" xfId="17"/>
    <cellStyle name="_Model_RAB Мой 2_OREP.KU.2011.MONTHLY.11(v1.4)" xfId="18"/>
    <cellStyle name="_Model_RAB Мой 2_OREP.KU.2011.MONTHLY.11(v1.4) 2" xfId="2937"/>
    <cellStyle name="_Model_RAB Мой 2_OREP.KU.2011.MONTHLY.11(v1.4) 2 2" xfId="3221"/>
    <cellStyle name="_Model_RAB Мой 2_OREP.KU.2011.MONTHLY.11(v1.4)_UPDATE.BALANCE.WARM.2012YEAR.TO.1.1" xfId="19"/>
    <cellStyle name="_Model_RAB Мой 2_UPDATE.BALANCE.WARM.2012YEAR.TO.1.1" xfId="20"/>
    <cellStyle name="_Model_RAB Мой 2_UPDATE.OREP.KU.2011.MONTHLY.02.TO.1.2" xfId="21"/>
    <cellStyle name="_Model_RAB Мой 3" xfId="2958"/>
    <cellStyle name="_Model_RAB Мой 3 2" xfId="3231"/>
    <cellStyle name="_Model_RAB Мой_46EE.2011(v1.0)" xfId="22"/>
    <cellStyle name="_Model_RAB Мой_46EE.2011(v1.0)_INDEX.STATION.2012(v1.0)_" xfId="23"/>
    <cellStyle name="_Model_RAB Мой_46EE.2011(v1.0)_INDEX.STATION.2012(v2.0)" xfId="24"/>
    <cellStyle name="_Model_RAB Мой_ARMRAZR" xfId="25"/>
    <cellStyle name="_Model_RAB Мой_BALANCE.WARM.2011YEAR.NEW.UPDATE.SCHEME" xfId="26"/>
    <cellStyle name="_Model_RAB Мой_EE.2REK.P2011.4.78(v0.3)" xfId="27"/>
    <cellStyle name="_Model_RAB Мой_INVEST.EE.PLAN.4.78(v0.1)" xfId="28"/>
    <cellStyle name="_Model_RAB Мой_INVEST.EE.PLAN.4.78(v0.3)" xfId="29"/>
    <cellStyle name="_Model_RAB Мой_INVEST.PLAN.4.78(v0.1)" xfId="30"/>
    <cellStyle name="_Model_RAB Мой_INVEST.WARM.PLAN.4.78(v0.1)" xfId="31"/>
    <cellStyle name="_Model_RAB Мой_INVEST_WARM_PLAN" xfId="32"/>
    <cellStyle name="_Model_RAB Мой_NADB.JNVLS.APTEKA.2011(v1.3.3)" xfId="33"/>
    <cellStyle name="_Model_RAB Мой_NADB.JNVLS.APTEKA.2011(v1.3.3)_INDEX.STATION.2012(v1.0)_" xfId="34"/>
    <cellStyle name="_Model_RAB Мой_NADB.JNVLS.APTEKA.2011(v1.3.3)_INDEX.STATION.2012(v2.0)" xfId="35"/>
    <cellStyle name="_Model_RAB Мой_NADB.JNVLS.APTEKA.2011(v1.3.4)" xfId="36"/>
    <cellStyle name="_Model_RAB Мой_NADB.JNVLS.APTEKA.2011(v1.3.4)_INDEX.STATION.2012(v1.0)_" xfId="37"/>
    <cellStyle name="_Model_RAB Мой_NADB.JNVLS.APTEKA.2011(v1.3.4)_INDEX.STATION.2012(v2.0)" xfId="38"/>
    <cellStyle name="_Model_RAB Мой_PR.PROG.WARM.NOTCOMBI.2012.2.16_v1.4(04.04.11) " xfId="39"/>
    <cellStyle name="_Model_RAB Мой_PREDEL.JKH.UTV.2011(v1.0.1)" xfId="40"/>
    <cellStyle name="_Model_RAB Мой_PREDEL.JKH.UTV.2011(v1.0.1)_INDEX.STATION.2012(v1.0)_" xfId="41"/>
    <cellStyle name="_Model_RAB Мой_PREDEL.JKH.UTV.2011(v1.0.1)_INDEX.STATION.2012(v2.0)" xfId="42"/>
    <cellStyle name="_Model_RAB Мой_TEST.TEMPLATE" xfId="43"/>
    <cellStyle name="_Model_RAB Мой_UPDATE.46EE.2011.TO.1.1" xfId="44"/>
    <cellStyle name="_Model_RAB Мой_UPDATE.BALANCE.WARM.2011YEAR.TO.1.1" xfId="45"/>
    <cellStyle name="_Model_RAB Мой_UPDATE.BALANCE.WARM.2011YEAR.TO.1.1_INDEX.STATION.2012(v1.0)_" xfId="46"/>
    <cellStyle name="_Model_RAB Мой_UPDATE.BALANCE.WARM.2011YEAR.TO.1.1_INDEX.STATION.2012(v2.0)" xfId="47"/>
    <cellStyle name="_Model_RAB Мой_UPDATE.BALANCE.WARM.2011YEAR.TO.1.1_OREP.KU.2011.MONTHLY.02(v1.1)" xfId="48"/>
    <cellStyle name="_Model_RAB Мой_UPDATE.BALANCE.WARM.2011YEAR.TO.1.2" xfId="49"/>
    <cellStyle name="_Model_RAB Мой_UPDATE.BALANCE.WARM.2011YEAR.TO.1.4.64" xfId="50"/>
    <cellStyle name="_Model_RAB Мой_UPDATE.BALANCE.WARM.2011YEAR.TO.1.5.64" xfId="51"/>
    <cellStyle name="_Model_RAB Мой_Книга2" xfId="52"/>
    <cellStyle name="_Model_RAB Мой_Книга2 2" xfId="2991"/>
    <cellStyle name="_Model_RAB Мой_Книга2 2 2" xfId="3252"/>
    <cellStyle name="_Model_RAB Мой_Книга2_PR.PROG.WARM.NOTCOMBI.2012.2.16_v1.4(04.04.11) " xfId="53"/>
    <cellStyle name="_Model_RAB_MRSK_svod" xfId="54"/>
    <cellStyle name="_Model_RAB_MRSK_svod 2" xfId="55"/>
    <cellStyle name="_Model_RAB_MRSK_svod 2 2" xfId="3015"/>
    <cellStyle name="_Model_RAB_MRSK_svod 2 2 2" xfId="3258"/>
    <cellStyle name="_Model_RAB_MRSK_svod 2_OREP.KU.2011.MONTHLY.02(v0.1)" xfId="56"/>
    <cellStyle name="_Model_RAB_MRSK_svod 2_OREP.KU.2011.MONTHLY.02(v0.4)" xfId="57"/>
    <cellStyle name="_Model_RAB_MRSK_svod 2_OREP.KU.2011.MONTHLY.11(v1.4)" xfId="58"/>
    <cellStyle name="_Model_RAB_MRSK_svod 2_OREP.KU.2011.MONTHLY.11(v1.4) 2" xfId="2949"/>
    <cellStyle name="_Model_RAB_MRSK_svod 2_OREP.KU.2011.MONTHLY.11(v1.4) 2 2" xfId="3228"/>
    <cellStyle name="_Model_RAB_MRSK_svod 2_OREP.KU.2011.MONTHLY.11(v1.4)_UPDATE.BALANCE.WARM.2012YEAR.TO.1.1" xfId="59"/>
    <cellStyle name="_Model_RAB_MRSK_svod 2_UPDATE.BALANCE.WARM.2012YEAR.TO.1.1" xfId="60"/>
    <cellStyle name="_Model_RAB_MRSK_svod 2_UPDATE.OREP.KU.2011.MONTHLY.02.TO.1.2" xfId="61"/>
    <cellStyle name="_Model_RAB_MRSK_svod 3" xfId="2964"/>
    <cellStyle name="_Model_RAB_MRSK_svod 3 2" xfId="3235"/>
    <cellStyle name="_Model_RAB_MRSK_svod_46EE.2011(v1.0)" xfId="62"/>
    <cellStyle name="_Model_RAB_MRSK_svod_46EE.2011(v1.0)_INDEX.STATION.2012(v1.0)_" xfId="63"/>
    <cellStyle name="_Model_RAB_MRSK_svod_46EE.2011(v1.0)_INDEX.STATION.2012(v2.0)" xfId="64"/>
    <cellStyle name="_Model_RAB_MRSK_svod_ARMRAZR" xfId="65"/>
    <cellStyle name="_Model_RAB_MRSK_svod_BALANCE.WARM.2011YEAR.NEW.UPDATE.SCHEME" xfId="66"/>
    <cellStyle name="_Model_RAB_MRSK_svod_EE.2REK.P2011.4.78(v0.3)" xfId="67"/>
    <cellStyle name="_Model_RAB_MRSK_svod_INVEST.EE.PLAN.4.78(v0.1)" xfId="68"/>
    <cellStyle name="_Model_RAB_MRSK_svod_INVEST.EE.PLAN.4.78(v0.3)" xfId="69"/>
    <cellStyle name="_Model_RAB_MRSK_svod_INVEST.PLAN.4.78(v0.1)" xfId="70"/>
    <cellStyle name="_Model_RAB_MRSK_svod_INVEST.WARM.PLAN.4.78(v0.1)" xfId="71"/>
    <cellStyle name="_Model_RAB_MRSK_svod_INVEST_WARM_PLAN" xfId="72"/>
    <cellStyle name="_Model_RAB_MRSK_svod_NADB.JNVLS.APTEKA.2011(v1.3.3)" xfId="73"/>
    <cellStyle name="_Model_RAB_MRSK_svod_NADB.JNVLS.APTEKA.2011(v1.3.3)_INDEX.STATION.2012(v1.0)_" xfId="74"/>
    <cellStyle name="_Model_RAB_MRSK_svod_NADB.JNVLS.APTEKA.2011(v1.3.3)_INDEX.STATION.2012(v2.0)" xfId="75"/>
    <cellStyle name="_Model_RAB_MRSK_svod_NADB.JNVLS.APTEKA.2011(v1.3.4)" xfId="76"/>
    <cellStyle name="_Model_RAB_MRSK_svod_NADB.JNVLS.APTEKA.2011(v1.3.4)_INDEX.STATION.2012(v1.0)_" xfId="77"/>
    <cellStyle name="_Model_RAB_MRSK_svod_NADB.JNVLS.APTEKA.2011(v1.3.4)_INDEX.STATION.2012(v2.0)" xfId="78"/>
    <cellStyle name="_Model_RAB_MRSK_svod_PR.PROG.WARM.NOTCOMBI.2012.2.16_v1.4(04.04.11) " xfId="79"/>
    <cellStyle name="_Model_RAB_MRSK_svod_PREDEL.JKH.UTV.2011(v1.0.1)" xfId="80"/>
    <cellStyle name="_Model_RAB_MRSK_svod_PREDEL.JKH.UTV.2011(v1.0.1)_INDEX.STATION.2012(v1.0)_" xfId="81"/>
    <cellStyle name="_Model_RAB_MRSK_svod_PREDEL.JKH.UTV.2011(v1.0.1)_INDEX.STATION.2012(v2.0)" xfId="82"/>
    <cellStyle name="_Model_RAB_MRSK_svod_TEST.TEMPLATE" xfId="83"/>
    <cellStyle name="_Model_RAB_MRSK_svod_UPDATE.46EE.2011.TO.1.1" xfId="84"/>
    <cellStyle name="_Model_RAB_MRSK_svod_UPDATE.BALANCE.WARM.2011YEAR.TO.1.1" xfId="85"/>
    <cellStyle name="_Model_RAB_MRSK_svod_UPDATE.BALANCE.WARM.2011YEAR.TO.1.1_INDEX.STATION.2012(v1.0)_" xfId="86"/>
    <cellStyle name="_Model_RAB_MRSK_svod_UPDATE.BALANCE.WARM.2011YEAR.TO.1.1_INDEX.STATION.2012(v2.0)" xfId="87"/>
    <cellStyle name="_Model_RAB_MRSK_svod_UPDATE.BALANCE.WARM.2011YEAR.TO.1.1_OREP.KU.2011.MONTHLY.02(v1.1)" xfId="88"/>
    <cellStyle name="_Model_RAB_MRSK_svod_UPDATE.BALANCE.WARM.2011YEAR.TO.1.2" xfId="89"/>
    <cellStyle name="_Model_RAB_MRSK_svod_UPDATE.BALANCE.WARM.2011YEAR.TO.1.4.64" xfId="90"/>
    <cellStyle name="_Model_RAB_MRSK_svod_UPDATE.BALANCE.WARM.2011YEAR.TO.1.5.64" xfId="91"/>
    <cellStyle name="_Model_RAB_MRSK_svod_Книга2" xfId="92"/>
    <cellStyle name="_Model_RAB_MRSK_svod_Книга2 2" xfId="3017"/>
    <cellStyle name="_Model_RAB_MRSK_svod_Книга2 2 2" xfId="3259"/>
    <cellStyle name="_Model_RAB_MRSK_svod_Книга2_PR.PROG.WARM.NOTCOMBI.2012.2.16_v1.4(04.04.11) " xfId="93"/>
    <cellStyle name="_Plug" xfId="94"/>
    <cellStyle name="_АРМ_БП_АО Сахэнерго 1" xfId="95"/>
    <cellStyle name="_Баланс  прогнозный 2 квартал" xfId="96"/>
    <cellStyle name="_Баланс 2005г прогнозный 2 квартал" xfId="97"/>
    <cellStyle name="_Бюджет2006_ПОКАЗАТЕЛИ СВОДНЫЕ" xfId="98"/>
    <cellStyle name="_ВО ОП ТЭС-ОТ- 2007" xfId="99"/>
    <cellStyle name="_ВФ ОАО ТЭС-ОТ- 2009" xfId="100"/>
    <cellStyle name="_выручка по присоединениям2" xfId="101"/>
    <cellStyle name="_Договор аренды ЯЭ с разбивкой" xfId="102"/>
    <cellStyle name="_Защита ФЗП" xfId="103"/>
    <cellStyle name="_Исходные данные для модели" xfId="104"/>
    <cellStyle name="_Консолидация-2008-проект-new" xfId="105"/>
    <cellStyle name="_МОДЕЛЬ_1 (2)" xfId="106"/>
    <cellStyle name="_МОДЕЛЬ_1 (2) 2" xfId="107"/>
    <cellStyle name="_МОДЕЛЬ_1 (2) 2 2" xfId="3025"/>
    <cellStyle name="_МОДЕЛЬ_1 (2) 2 2 2" xfId="3260"/>
    <cellStyle name="_МОДЕЛЬ_1 (2) 2_OREP.KU.2011.MONTHLY.02(v0.1)" xfId="108"/>
    <cellStyle name="_МОДЕЛЬ_1 (2) 2_OREP.KU.2011.MONTHLY.02(v0.4)" xfId="109"/>
    <cellStyle name="_МОДЕЛЬ_1 (2) 2_OREP.KU.2011.MONTHLY.11(v1.4)" xfId="110"/>
    <cellStyle name="_МОДЕЛЬ_1 (2) 2_OREP.KU.2011.MONTHLY.11(v1.4) 2" xfId="2955"/>
    <cellStyle name="_МОДЕЛЬ_1 (2) 2_OREP.KU.2011.MONTHLY.11(v1.4) 2 2" xfId="3230"/>
    <cellStyle name="_МОДЕЛЬ_1 (2) 2_OREP.KU.2011.MONTHLY.11(v1.4)_UPDATE.BALANCE.WARM.2012YEAR.TO.1.1" xfId="111"/>
    <cellStyle name="_МОДЕЛЬ_1 (2) 2_UPDATE.BALANCE.WARM.2012YEAR.TO.1.1" xfId="112"/>
    <cellStyle name="_МОДЕЛЬ_1 (2) 2_UPDATE.OREP.KU.2011.MONTHLY.02.TO.1.2" xfId="113"/>
    <cellStyle name="_МОДЕЛЬ_1 (2) 3" xfId="2941"/>
    <cellStyle name="_МОДЕЛЬ_1 (2) 3 2" xfId="3225"/>
    <cellStyle name="_МОДЕЛЬ_1 (2)_46EE.2011(v1.0)" xfId="114"/>
    <cellStyle name="_МОДЕЛЬ_1 (2)_46EE.2011(v1.0)_INDEX.STATION.2012(v1.0)_" xfId="115"/>
    <cellStyle name="_МОДЕЛЬ_1 (2)_46EE.2011(v1.0)_INDEX.STATION.2012(v2.0)" xfId="116"/>
    <cellStyle name="_МОДЕЛЬ_1 (2)_ARMRAZR" xfId="117"/>
    <cellStyle name="_МОДЕЛЬ_1 (2)_BALANCE.WARM.2011YEAR.NEW.UPDATE.SCHEME" xfId="118"/>
    <cellStyle name="_МОДЕЛЬ_1 (2)_EE.2REK.P2011.4.78(v0.3)" xfId="119"/>
    <cellStyle name="_МОДЕЛЬ_1 (2)_INVEST.EE.PLAN.4.78(v0.1)" xfId="120"/>
    <cellStyle name="_МОДЕЛЬ_1 (2)_INVEST.EE.PLAN.4.78(v0.3)" xfId="121"/>
    <cellStyle name="_МОДЕЛЬ_1 (2)_INVEST.PLAN.4.78(v0.1)" xfId="122"/>
    <cellStyle name="_МОДЕЛЬ_1 (2)_INVEST.WARM.PLAN.4.78(v0.1)" xfId="123"/>
    <cellStyle name="_МОДЕЛЬ_1 (2)_INVEST_WARM_PLAN" xfId="124"/>
    <cellStyle name="_МОДЕЛЬ_1 (2)_NADB.JNVLS.APTEKA.2011(v1.3.3)" xfId="125"/>
    <cellStyle name="_МОДЕЛЬ_1 (2)_NADB.JNVLS.APTEKA.2011(v1.3.3)_INDEX.STATION.2012(v1.0)_" xfId="126"/>
    <cellStyle name="_МОДЕЛЬ_1 (2)_NADB.JNVLS.APTEKA.2011(v1.3.3)_INDEX.STATION.2012(v2.0)" xfId="127"/>
    <cellStyle name="_МОДЕЛЬ_1 (2)_NADB.JNVLS.APTEKA.2011(v1.3.4)" xfId="128"/>
    <cellStyle name="_МОДЕЛЬ_1 (2)_NADB.JNVLS.APTEKA.2011(v1.3.4)_INDEX.STATION.2012(v1.0)_" xfId="129"/>
    <cellStyle name="_МОДЕЛЬ_1 (2)_NADB.JNVLS.APTEKA.2011(v1.3.4)_INDEX.STATION.2012(v2.0)" xfId="130"/>
    <cellStyle name="_МОДЕЛЬ_1 (2)_PR.PROG.WARM.NOTCOMBI.2012.2.16_v1.4(04.04.11) " xfId="131"/>
    <cellStyle name="_МОДЕЛЬ_1 (2)_PREDEL.JKH.UTV.2011(v1.0.1)" xfId="132"/>
    <cellStyle name="_МОДЕЛЬ_1 (2)_PREDEL.JKH.UTV.2011(v1.0.1)_INDEX.STATION.2012(v1.0)_" xfId="133"/>
    <cellStyle name="_МОДЕЛЬ_1 (2)_PREDEL.JKH.UTV.2011(v1.0.1)_INDEX.STATION.2012(v2.0)" xfId="134"/>
    <cellStyle name="_МОДЕЛЬ_1 (2)_TEST.TEMPLATE" xfId="135"/>
    <cellStyle name="_МОДЕЛЬ_1 (2)_UPDATE.46EE.2011.TO.1.1" xfId="136"/>
    <cellStyle name="_МОДЕЛЬ_1 (2)_UPDATE.BALANCE.WARM.2011YEAR.TO.1.1" xfId="137"/>
    <cellStyle name="_МОДЕЛЬ_1 (2)_UPDATE.BALANCE.WARM.2011YEAR.TO.1.1_INDEX.STATION.2012(v1.0)_" xfId="138"/>
    <cellStyle name="_МОДЕЛЬ_1 (2)_UPDATE.BALANCE.WARM.2011YEAR.TO.1.1_INDEX.STATION.2012(v2.0)" xfId="139"/>
    <cellStyle name="_МОДЕЛЬ_1 (2)_UPDATE.BALANCE.WARM.2011YEAR.TO.1.1_OREP.KU.2011.MONTHLY.02(v1.1)" xfId="140"/>
    <cellStyle name="_МОДЕЛЬ_1 (2)_UPDATE.BALANCE.WARM.2011YEAR.TO.1.2" xfId="141"/>
    <cellStyle name="_МОДЕЛЬ_1 (2)_UPDATE.BALANCE.WARM.2011YEAR.TO.1.4.64" xfId="142"/>
    <cellStyle name="_МОДЕЛЬ_1 (2)_UPDATE.BALANCE.WARM.2011YEAR.TO.1.5.64" xfId="143"/>
    <cellStyle name="_МОДЕЛЬ_1 (2)_Книга2" xfId="144"/>
    <cellStyle name="_МОДЕЛЬ_1 (2)_Книга2 2" xfId="3001"/>
    <cellStyle name="_МОДЕЛЬ_1 (2)_Книга2 2 2" xfId="3254"/>
    <cellStyle name="_МОДЕЛЬ_1 (2)_Книга2_PR.PROG.WARM.NOTCOMBI.2012.2.16_v1.4(04.04.11) " xfId="145"/>
    <cellStyle name="_НВВ 2009 постатейно свод по филиалам_09_02_09" xfId="146"/>
    <cellStyle name="_НВВ 2009 постатейно свод по филиалам_для Валентина" xfId="147"/>
    <cellStyle name="_Омск" xfId="148"/>
    <cellStyle name="_ОТ ИД 2009" xfId="149"/>
    <cellStyle name="_пр 5 тариф RAB" xfId="150"/>
    <cellStyle name="_пр 5 тариф RAB 2" xfId="151"/>
    <cellStyle name="_пр 5 тариф RAB 2 2" xfId="2940"/>
    <cellStyle name="_пр 5 тариф RAB 2 2 2" xfId="3224"/>
    <cellStyle name="_пр 5 тариф RAB 2_OREP.KU.2011.MONTHLY.02(v0.1)" xfId="152"/>
    <cellStyle name="_пр 5 тариф RAB 2_OREP.KU.2011.MONTHLY.02(v0.4)" xfId="153"/>
    <cellStyle name="_пр 5 тариф RAB 2_OREP.KU.2011.MONTHLY.11(v1.4)" xfId="154"/>
    <cellStyle name="_пр 5 тариф RAB 2_OREP.KU.2011.MONTHLY.11(v1.4) 2" xfId="2965"/>
    <cellStyle name="_пр 5 тариф RAB 2_OREP.KU.2011.MONTHLY.11(v1.4) 2 2" xfId="3236"/>
    <cellStyle name="_пр 5 тариф RAB 2_OREP.KU.2011.MONTHLY.11(v1.4)_UPDATE.BALANCE.WARM.2012YEAR.TO.1.1" xfId="155"/>
    <cellStyle name="_пр 5 тариф RAB 2_UPDATE.BALANCE.WARM.2012YEAR.TO.1.1" xfId="156"/>
    <cellStyle name="_пр 5 тариф RAB 2_UPDATE.OREP.KU.2011.MONTHLY.02.TO.1.2" xfId="157"/>
    <cellStyle name="_пр 5 тариф RAB 3" xfId="3026"/>
    <cellStyle name="_пр 5 тариф RAB 3 2" xfId="3261"/>
    <cellStyle name="_пр 5 тариф RAB_46EE.2011(v1.0)" xfId="158"/>
    <cellStyle name="_пр 5 тариф RAB_46EE.2011(v1.0)_INDEX.STATION.2012(v1.0)_" xfId="159"/>
    <cellStyle name="_пр 5 тариф RAB_46EE.2011(v1.0)_INDEX.STATION.2012(v2.0)" xfId="160"/>
    <cellStyle name="_пр 5 тариф RAB_ARMRAZR" xfId="161"/>
    <cellStyle name="_пр 5 тариф RAB_BALANCE.WARM.2011YEAR.NEW.UPDATE.SCHEME" xfId="162"/>
    <cellStyle name="_пр 5 тариф RAB_EE.2REK.P2011.4.78(v0.3)" xfId="163"/>
    <cellStyle name="_пр 5 тариф RAB_INVEST.EE.PLAN.4.78(v0.1)" xfId="164"/>
    <cellStyle name="_пр 5 тариф RAB_INVEST.EE.PLAN.4.78(v0.3)" xfId="165"/>
    <cellStyle name="_пр 5 тариф RAB_INVEST.PLAN.4.78(v0.1)" xfId="166"/>
    <cellStyle name="_пр 5 тариф RAB_INVEST.WARM.PLAN.4.78(v0.1)" xfId="167"/>
    <cellStyle name="_пр 5 тариф RAB_INVEST_WARM_PLAN" xfId="168"/>
    <cellStyle name="_пр 5 тариф RAB_NADB.JNVLS.APTEKA.2011(v1.3.3)" xfId="169"/>
    <cellStyle name="_пр 5 тариф RAB_NADB.JNVLS.APTEKA.2011(v1.3.3)_INDEX.STATION.2012(v1.0)_" xfId="170"/>
    <cellStyle name="_пр 5 тариф RAB_NADB.JNVLS.APTEKA.2011(v1.3.3)_INDEX.STATION.2012(v2.0)" xfId="171"/>
    <cellStyle name="_пр 5 тариф RAB_NADB.JNVLS.APTEKA.2011(v1.3.4)" xfId="172"/>
    <cellStyle name="_пр 5 тариф RAB_NADB.JNVLS.APTEKA.2011(v1.3.4)_INDEX.STATION.2012(v1.0)_" xfId="173"/>
    <cellStyle name="_пр 5 тариф RAB_NADB.JNVLS.APTEKA.2011(v1.3.4)_INDEX.STATION.2012(v2.0)" xfId="174"/>
    <cellStyle name="_пр 5 тариф RAB_PR.PROG.WARM.NOTCOMBI.2012.2.16_v1.4(04.04.11) " xfId="175"/>
    <cellStyle name="_пр 5 тариф RAB_PREDEL.JKH.UTV.2011(v1.0.1)" xfId="176"/>
    <cellStyle name="_пр 5 тариф RAB_PREDEL.JKH.UTV.2011(v1.0.1)_INDEX.STATION.2012(v1.0)_" xfId="177"/>
    <cellStyle name="_пр 5 тариф RAB_PREDEL.JKH.UTV.2011(v1.0.1)_INDEX.STATION.2012(v2.0)" xfId="178"/>
    <cellStyle name="_пр 5 тариф RAB_TEST.TEMPLATE" xfId="179"/>
    <cellStyle name="_пр 5 тариф RAB_UPDATE.46EE.2011.TO.1.1" xfId="180"/>
    <cellStyle name="_пр 5 тариф RAB_UPDATE.BALANCE.WARM.2011YEAR.TO.1.1" xfId="181"/>
    <cellStyle name="_пр 5 тариф RAB_UPDATE.BALANCE.WARM.2011YEAR.TO.1.1_INDEX.STATION.2012(v1.0)_" xfId="182"/>
    <cellStyle name="_пр 5 тариф RAB_UPDATE.BALANCE.WARM.2011YEAR.TO.1.1_INDEX.STATION.2012(v2.0)" xfId="183"/>
    <cellStyle name="_пр 5 тариф RAB_UPDATE.BALANCE.WARM.2011YEAR.TO.1.1_OREP.KU.2011.MONTHLY.02(v1.1)" xfId="184"/>
    <cellStyle name="_пр 5 тариф RAB_UPDATE.BALANCE.WARM.2011YEAR.TO.1.2" xfId="185"/>
    <cellStyle name="_пр 5 тариф RAB_UPDATE.BALANCE.WARM.2011YEAR.TO.1.4.64" xfId="186"/>
    <cellStyle name="_пр 5 тариф RAB_UPDATE.BALANCE.WARM.2011YEAR.TO.1.5.64" xfId="187"/>
    <cellStyle name="_пр 5 тариф RAB_Книга2" xfId="188"/>
    <cellStyle name="_пр 5 тариф RAB_Книга2 2" xfId="3012"/>
    <cellStyle name="_пр 5 тариф RAB_Книга2 2 2" xfId="3256"/>
    <cellStyle name="_пр 5 тариф RAB_Книга2_PR.PROG.WARM.NOTCOMBI.2012.2.16_v1.4(04.04.11) " xfId="189"/>
    <cellStyle name="_Предожение _ДБП_2009 г ( согласованные БП)  (2)" xfId="190"/>
    <cellStyle name="_Приложение 2 0806 факт" xfId="191"/>
    <cellStyle name="_Приложение МТС-3-КС" xfId="192"/>
    <cellStyle name="_Приложение-МТС--2-1" xfId="193"/>
    <cellStyle name="_ПФР 2005г" xfId="194"/>
    <cellStyle name="_Расчет RAB_22072008" xfId="195"/>
    <cellStyle name="_Расчет RAB_22072008 2" xfId="196"/>
    <cellStyle name="_Расчет RAB_22072008 2 2" xfId="2950"/>
    <cellStyle name="_Расчет RAB_22072008 2 2 2" xfId="3229"/>
    <cellStyle name="_Расчет RAB_22072008 2_OREP.KU.2011.MONTHLY.02(v0.1)" xfId="197"/>
    <cellStyle name="_Расчет RAB_22072008 2_OREP.KU.2011.MONTHLY.02(v0.4)" xfId="198"/>
    <cellStyle name="_Расчет RAB_22072008 2_OREP.KU.2011.MONTHLY.11(v1.4)" xfId="199"/>
    <cellStyle name="_Расчет RAB_22072008 2_OREP.KU.2011.MONTHLY.11(v1.4) 2" xfId="2959"/>
    <cellStyle name="_Расчет RAB_22072008 2_OREP.KU.2011.MONTHLY.11(v1.4) 2 2" xfId="3232"/>
    <cellStyle name="_Расчет RAB_22072008 2_OREP.KU.2011.MONTHLY.11(v1.4)_UPDATE.BALANCE.WARM.2012YEAR.TO.1.1" xfId="200"/>
    <cellStyle name="_Расчет RAB_22072008 2_UPDATE.BALANCE.WARM.2012YEAR.TO.1.1" xfId="201"/>
    <cellStyle name="_Расчет RAB_22072008 2_UPDATE.OREP.KU.2011.MONTHLY.02.TO.1.2" xfId="202"/>
    <cellStyle name="_Расчет RAB_22072008 3" xfId="2985"/>
    <cellStyle name="_Расчет RAB_22072008 3 2" xfId="3248"/>
    <cellStyle name="_Расчет RAB_22072008_46EE.2011(v1.0)" xfId="203"/>
    <cellStyle name="_Расчет RAB_22072008_46EE.2011(v1.0)_INDEX.STATION.2012(v1.0)_" xfId="204"/>
    <cellStyle name="_Расчет RAB_22072008_46EE.2011(v1.0)_INDEX.STATION.2012(v2.0)" xfId="205"/>
    <cellStyle name="_Расчет RAB_22072008_ARMRAZR" xfId="206"/>
    <cellStyle name="_Расчет RAB_22072008_BALANCE.WARM.2011YEAR.NEW.UPDATE.SCHEME" xfId="207"/>
    <cellStyle name="_Расчет RAB_22072008_EE.2REK.P2011.4.78(v0.3)" xfId="208"/>
    <cellStyle name="_Расчет RAB_22072008_INVEST.EE.PLAN.4.78(v0.1)" xfId="209"/>
    <cellStyle name="_Расчет RAB_22072008_INVEST.EE.PLAN.4.78(v0.3)" xfId="210"/>
    <cellStyle name="_Расчет RAB_22072008_INVEST.PLAN.4.78(v0.1)" xfId="211"/>
    <cellStyle name="_Расчет RAB_22072008_INVEST.WARM.PLAN.4.78(v0.1)" xfId="212"/>
    <cellStyle name="_Расчет RAB_22072008_INVEST_WARM_PLAN" xfId="213"/>
    <cellStyle name="_Расчет RAB_22072008_NADB.JNVLS.APTEKA.2011(v1.3.3)" xfId="214"/>
    <cellStyle name="_Расчет RAB_22072008_NADB.JNVLS.APTEKA.2011(v1.3.3)_INDEX.STATION.2012(v1.0)_" xfId="215"/>
    <cellStyle name="_Расчет RAB_22072008_NADB.JNVLS.APTEKA.2011(v1.3.3)_INDEX.STATION.2012(v2.0)" xfId="216"/>
    <cellStyle name="_Расчет RAB_22072008_NADB.JNVLS.APTEKA.2011(v1.3.4)" xfId="217"/>
    <cellStyle name="_Расчет RAB_22072008_NADB.JNVLS.APTEKA.2011(v1.3.4)_INDEX.STATION.2012(v1.0)_" xfId="218"/>
    <cellStyle name="_Расчет RAB_22072008_NADB.JNVLS.APTEKA.2011(v1.3.4)_INDEX.STATION.2012(v2.0)" xfId="219"/>
    <cellStyle name="_Расчет RAB_22072008_PR.PROG.WARM.NOTCOMBI.2012.2.16_v1.4(04.04.11) " xfId="220"/>
    <cellStyle name="_Расчет RAB_22072008_PREDEL.JKH.UTV.2011(v1.0.1)" xfId="221"/>
    <cellStyle name="_Расчет RAB_22072008_PREDEL.JKH.UTV.2011(v1.0.1)_INDEX.STATION.2012(v1.0)_" xfId="222"/>
    <cellStyle name="_Расчет RAB_22072008_PREDEL.JKH.UTV.2011(v1.0.1)_INDEX.STATION.2012(v2.0)" xfId="223"/>
    <cellStyle name="_Расчет RAB_22072008_TEST.TEMPLATE" xfId="224"/>
    <cellStyle name="_Расчет RAB_22072008_UPDATE.46EE.2011.TO.1.1" xfId="225"/>
    <cellStyle name="_Расчет RAB_22072008_UPDATE.BALANCE.WARM.2011YEAR.TO.1.1" xfId="226"/>
    <cellStyle name="_Расчет RAB_22072008_UPDATE.BALANCE.WARM.2011YEAR.TO.1.1_INDEX.STATION.2012(v1.0)_" xfId="227"/>
    <cellStyle name="_Расчет RAB_22072008_UPDATE.BALANCE.WARM.2011YEAR.TO.1.1_INDEX.STATION.2012(v2.0)" xfId="228"/>
    <cellStyle name="_Расчет RAB_22072008_UPDATE.BALANCE.WARM.2011YEAR.TO.1.1_OREP.KU.2011.MONTHLY.02(v1.1)" xfId="229"/>
    <cellStyle name="_Расчет RAB_22072008_UPDATE.BALANCE.WARM.2011YEAR.TO.1.2" xfId="230"/>
    <cellStyle name="_Расчет RAB_22072008_UPDATE.BALANCE.WARM.2011YEAR.TO.1.4.64" xfId="231"/>
    <cellStyle name="_Расчет RAB_22072008_UPDATE.BALANCE.WARM.2011YEAR.TO.1.5.64" xfId="232"/>
    <cellStyle name="_Расчет RAB_22072008_Книга2" xfId="233"/>
    <cellStyle name="_Расчет RAB_22072008_Книга2 2" xfId="2938"/>
    <cellStyle name="_Расчет RAB_22072008_Книга2 2 2" xfId="3222"/>
    <cellStyle name="_Расчет RAB_22072008_Книга2_PR.PROG.WARM.NOTCOMBI.2012.2.16_v1.4(04.04.11) " xfId="234"/>
    <cellStyle name="_Расчет RAB_Лен и МОЭСК_с 2010 года_14.04.2009_со сглаж_version 3.0_без ФСК" xfId="235"/>
    <cellStyle name="_Расчет RAB_Лен и МОЭСК_с 2010 года_14.04.2009_со сглаж_version 3.0_без ФСК 2" xfId="236"/>
    <cellStyle name="_Расчет RAB_Лен и МОЭСК_с 2010 года_14.04.2009_со сглаж_version 3.0_без ФСК 2 2" xfId="2966"/>
    <cellStyle name="_Расчет RAB_Лен и МОЭСК_с 2010 года_14.04.2009_со сглаж_version 3.0_без ФСК 2 2 2" xfId="3237"/>
    <cellStyle name="_Расчет RAB_Лен и МОЭСК_с 2010 года_14.04.2009_со сглаж_version 3.0_без ФСК 2_OREP.KU.2011.MONTHLY.02(v0.1)" xfId="237"/>
    <cellStyle name="_Расчет RAB_Лен и МОЭСК_с 2010 года_14.04.2009_со сглаж_version 3.0_без ФСК 2_OREP.KU.2011.MONTHLY.02(v0.4)" xfId="238"/>
    <cellStyle name="_Расчет RAB_Лен и МОЭСК_с 2010 года_14.04.2009_со сглаж_version 3.0_без ФСК 2_OREP.KU.2011.MONTHLY.11(v1.4)" xfId="239"/>
    <cellStyle name="_Расчет RAB_Лен и МОЭСК_с 2010 года_14.04.2009_со сглаж_version 3.0_без ФСК 2_OREP.KU.2011.MONTHLY.11(v1.4) 2" xfId="2968"/>
    <cellStyle name="_Расчет RAB_Лен и МОЭСК_с 2010 года_14.04.2009_со сглаж_version 3.0_без ФСК 2_OREP.KU.2011.MONTHLY.11(v1.4) 2 2" xfId="3238"/>
    <cellStyle name="_Расчет RAB_Лен и МОЭСК_с 2010 года_14.04.2009_со сглаж_version 3.0_без ФСК 2_OREP.KU.2011.MONTHLY.11(v1.4)_UPDATE.BALANCE.WARM.2012YEAR.TO.1.1" xfId="240"/>
    <cellStyle name="_Расчет RAB_Лен и МОЭСК_с 2010 года_14.04.2009_со сглаж_version 3.0_без ФСК 2_UPDATE.BALANCE.WARM.2012YEAR.TO.1.1" xfId="241"/>
    <cellStyle name="_Расчет RAB_Лен и МОЭСК_с 2010 года_14.04.2009_со сглаж_version 3.0_без ФСК 2_UPDATE.OREP.KU.2011.MONTHLY.02.TO.1.2" xfId="242"/>
    <cellStyle name="_Расчет RAB_Лен и МОЭСК_с 2010 года_14.04.2009_со сглаж_version 3.0_без ФСК 3" xfId="2990"/>
    <cellStyle name="_Расчет RAB_Лен и МОЭСК_с 2010 года_14.04.2009_со сглаж_version 3.0_без ФСК 3 2" xfId="3251"/>
    <cellStyle name="_Расчет RAB_Лен и МОЭСК_с 2010 года_14.04.2009_со сглаж_version 3.0_без ФСК_46EE.2011(v1.0)" xfId="243"/>
    <cellStyle name="_Расчет RAB_Лен и МОЭСК_с 2010 года_14.04.2009_со сглаж_version 3.0_без ФСК_46EE.2011(v1.0)_INDEX.STATION.2012(v1.0)_" xfId="244"/>
    <cellStyle name="_Расчет RAB_Лен и МОЭСК_с 2010 года_14.04.2009_со сглаж_version 3.0_без ФСК_46EE.2011(v1.0)_INDEX.STATION.2012(v2.0)" xfId="245"/>
    <cellStyle name="_Расчет RAB_Лен и МОЭСК_с 2010 года_14.04.2009_со сглаж_version 3.0_без ФСК_ARMRAZR" xfId="246"/>
    <cellStyle name="_Расчет RAB_Лен и МОЭСК_с 2010 года_14.04.2009_со сглаж_version 3.0_без ФСК_BALANCE.WARM.2011YEAR.NEW.UPDATE.SCHEME" xfId="247"/>
    <cellStyle name="_Расчет RAB_Лен и МОЭСК_с 2010 года_14.04.2009_со сглаж_version 3.0_без ФСК_EE.2REK.P2011.4.78(v0.3)" xfId="248"/>
    <cellStyle name="_Расчет RAB_Лен и МОЭСК_с 2010 года_14.04.2009_со сглаж_version 3.0_без ФСК_INVEST.EE.PLAN.4.78(v0.1)" xfId="249"/>
    <cellStyle name="_Расчет RAB_Лен и МОЭСК_с 2010 года_14.04.2009_со сглаж_version 3.0_без ФСК_INVEST.EE.PLAN.4.78(v0.3)" xfId="250"/>
    <cellStyle name="_Расчет RAB_Лен и МОЭСК_с 2010 года_14.04.2009_со сглаж_version 3.0_без ФСК_INVEST.PLAN.4.78(v0.1)" xfId="251"/>
    <cellStyle name="_Расчет RAB_Лен и МОЭСК_с 2010 года_14.04.2009_со сглаж_version 3.0_без ФСК_INVEST.WARM.PLAN.4.78(v0.1)" xfId="252"/>
    <cellStyle name="_Расчет RAB_Лен и МОЭСК_с 2010 года_14.04.2009_со сглаж_version 3.0_без ФСК_INVEST_WARM_PLAN" xfId="253"/>
    <cellStyle name="_Расчет RAB_Лен и МОЭСК_с 2010 года_14.04.2009_со сглаж_version 3.0_без ФСК_NADB.JNVLS.APTEKA.2011(v1.3.3)" xfId="254"/>
    <cellStyle name="_Расчет RAB_Лен и МОЭСК_с 2010 года_14.04.2009_со сглаж_version 3.0_без ФСК_NADB.JNVLS.APTEKA.2011(v1.3.3)_INDEX.STATION.2012(v1.0)_" xfId="255"/>
    <cellStyle name="_Расчет RAB_Лен и МОЭСК_с 2010 года_14.04.2009_со сглаж_version 3.0_без ФСК_NADB.JNVLS.APTEKA.2011(v1.3.3)_INDEX.STATION.2012(v2.0)" xfId="256"/>
    <cellStyle name="_Расчет RAB_Лен и МОЭСК_с 2010 года_14.04.2009_со сглаж_version 3.0_без ФСК_NADB.JNVLS.APTEKA.2011(v1.3.4)" xfId="257"/>
    <cellStyle name="_Расчет RAB_Лен и МОЭСК_с 2010 года_14.04.2009_со сглаж_version 3.0_без ФСК_NADB.JNVLS.APTEKA.2011(v1.3.4)_INDEX.STATION.2012(v1.0)_" xfId="258"/>
    <cellStyle name="_Расчет RAB_Лен и МОЭСК_с 2010 года_14.04.2009_со сглаж_version 3.0_без ФСК_NADB.JNVLS.APTEKA.2011(v1.3.4)_INDEX.STATION.2012(v2.0)" xfId="259"/>
    <cellStyle name="_Расчет RAB_Лен и МОЭСК_с 2010 года_14.04.2009_со сглаж_version 3.0_без ФСК_PR.PROG.WARM.NOTCOMBI.2012.2.16_v1.4(04.04.11) " xfId="260"/>
    <cellStyle name="_Расчет RAB_Лен и МОЭСК_с 2010 года_14.04.2009_со сглаж_version 3.0_без ФСК_PREDEL.JKH.UTV.2011(v1.0.1)" xfId="261"/>
    <cellStyle name="_Расчет RAB_Лен и МОЭСК_с 2010 года_14.04.2009_со сглаж_version 3.0_без ФСК_PREDEL.JKH.UTV.2011(v1.0.1)_INDEX.STATION.2012(v1.0)_" xfId="262"/>
    <cellStyle name="_Расчет RAB_Лен и МОЭСК_с 2010 года_14.04.2009_со сглаж_version 3.0_без ФСК_PREDEL.JKH.UTV.2011(v1.0.1)_INDEX.STATION.2012(v2.0)" xfId="263"/>
    <cellStyle name="_Расчет RAB_Лен и МОЭСК_с 2010 года_14.04.2009_со сглаж_version 3.0_без ФСК_TEST.TEMPLATE" xfId="264"/>
    <cellStyle name="_Расчет RAB_Лен и МОЭСК_с 2010 года_14.04.2009_со сглаж_version 3.0_без ФСК_UPDATE.46EE.2011.TO.1.1" xfId="265"/>
    <cellStyle name="_Расчет RAB_Лен и МОЭСК_с 2010 года_14.04.2009_со сглаж_version 3.0_без ФСК_UPDATE.BALANCE.WARM.2011YEAR.TO.1.1" xfId="266"/>
    <cellStyle name="_Расчет RAB_Лен и МОЭСК_с 2010 года_14.04.2009_со сглаж_version 3.0_без ФСК_UPDATE.BALANCE.WARM.2011YEAR.TO.1.1_INDEX.STATION.2012(v1.0)_" xfId="267"/>
    <cellStyle name="_Расчет RAB_Лен и МОЭСК_с 2010 года_14.04.2009_со сглаж_version 3.0_без ФСК_UPDATE.BALANCE.WARM.2011YEAR.TO.1.1_INDEX.STATION.2012(v2.0)" xfId="268"/>
    <cellStyle name="_Расчет RAB_Лен и МОЭСК_с 2010 года_14.04.2009_со сглаж_version 3.0_без ФСК_UPDATE.BALANCE.WARM.2011YEAR.TO.1.1_OREP.KU.2011.MONTHLY.02(v1.1)" xfId="269"/>
    <cellStyle name="_Расчет RAB_Лен и МОЭСК_с 2010 года_14.04.2009_со сглаж_version 3.0_без ФСК_UPDATE.BALANCE.WARM.2011YEAR.TO.1.2" xfId="270"/>
    <cellStyle name="_Расчет RAB_Лен и МОЭСК_с 2010 года_14.04.2009_со сглаж_version 3.0_без ФСК_UPDATE.BALANCE.WARM.2011YEAR.TO.1.4.64" xfId="271"/>
    <cellStyle name="_Расчет RAB_Лен и МОЭСК_с 2010 года_14.04.2009_со сглаж_version 3.0_без ФСК_UPDATE.BALANCE.WARM.2011YEAR.TO.1.5.64" xfId="272"/>
    <cellStyle name="_Расчет RAB_Лен и МОЭСК_с 2010 года_14.04.2009_со сглаж_version 3.0_без ФСК_Книга2" xfId="273"/>
    <cellStyle name="_Расчет RAB_Лен и МОЭСК_с 2010 года_14.04.2009_со сглаж_version 3.0_без ФСК_Книга2 2" xfId="2988"/>
    <cellStyle name="_Расчет RAB_Лен и МОЭСК_с 2010 года_14.04.2009_со сглаж_version 3.0_без ФСК_Книга2 2 2" xfId="3250"/>
    <cellStyle name="_Расчет RAB_Лен и МОЭСК_с 2010 года_14.04.2009_со сглаж_version 3.0_без ФСК_Книга2_PR.PROG.WARM.NOTCOMBI.2012.2.16_v1.4(04.04.11) " xfId="274"/>
    <cellStyle name="_Свод по ИПР (2)" xfId="275"/>
    <cellStyle name="_Справочник затрат_ЛХ_20.10.05" xfId="276"/>
    <cellStyle name="_таблицы для расчетов28-04-08_2006-2009_прибыль корр_по ИА" xfId="277"/>
    <cellStyle name="_таблицы для расчетов28-04-08_2006-2009с ИА" xfId="278"/>
    <cellStyle name="_Тар05НовМетУТВ 1" xfId="279"/>
    <cellStyle name="_Усл.ед 2007г. (контроль)" xfId="280"/>
    <cellStyle name="_Форма 6  РТК.xls(отчет по Адр пр. ЛО)" xfId="281"/>
    <cellStyle name="_Формат разбивки по МРСК_РСК" xfId="282"/>
    <cellStyle name="_Формат_для Согласования" xfId="283"/>
    <cellStyle name="_ХХХ Прил 2 Формы бюджетных документов 2007" xfId="284"/>
    <cellStyle name="_ХХХ Прил 2 Формы бюджетных документов 2007_Инвестпрограмма" xfId="285"/>
    <cellStyle name="_ХХХ Прил 2 Формы бюджетных документов 2007_Инвестпрограмма ООО Малопургинское ЖКХ" xfId="286"/>
    <cellStyle name="_экон.форм-т ВО 1 с разбивкой" xfId="287"/>
    <cellStyle name="’К‰Э [0.00]" xfId="288"/>
    <cellStyle name="”€ќђќ‘ћ‚›‰" xfId="289"/>
    <cellStyle name="”€ќђќ‘ћ‚›‰ 2" xfId="290"/>
    <cellStyle name="”€ќђќ‘ћ‚›‰ 2 2" xfId="3005"/>
    <cellStyle name="”€ќђќ‘ћ‚›‰ 3" xfId="2511"/>
    <cellStyle name="”€ќђќ‘ћ‚›‰ 4" xfId="2944"/>
    <cellStyle name="”€ќђќ‘ћ‚›‰ 5" xfId="2952"/>
    <cellStyle name="”€љ‘€ђћ‚ђќќ›‰" xfId="291"/>
    <cellStyle name="”€љ‘€ђћ‚ђќќ›‰ 2" xfId="292"/>
    <cellStyle name="”€љ‘€ђћ‚ђќќ›‰ 2 2" xfId="2982"/>
    <cellStyle name="”€љ‘€ђћ‚ђќќ›‰ 3" xfId="2512"/>
    <cellStyle name="”€љ‘€ђћ‚ђќќ›‰ 4" xfId="2945"/>
    <cellStyle name="”€љ‘€ђћ‚ђќќ›‰ 5" xfId="3000"/>
    <cellStyle name="”ќђќ‘ћ‚›‰" xfId="293"/>
    <cellStyle name="”ќђќ‘ћ‚›‰ 2" xfId="294"/>
    <cellStyle name="”ќђќ‘ћ‚›‰ 3" xfId="3013"/>
    <cellStyle name="”љ‘ђћ‚ђќќ›‰" xfId="295"/>
    <cellStyle name="”љ‘ђћ‚ђќќ›‰ 2" xfId="296"/>
    <cellStyle name="”љ‘ђћ‚ђќќ›‰ 3" xfId="2984"/>
    <cellStyle name="„…ќ…†ќ›‰" xfId="297"/>
    <cellStyle name="„…ќ…†ќ›‰ 2" xfId="298"/>
    <cellStyle name="„…ќ…†ќ›‰ 2 2" xfId="2992"/>
    <cellStyle name="„…ќ…†ќ›‰ 3" xfId="2513"/>
    <cellStyle name="„…ќ…†ќ›‰ 4" xfId="2946"/>
    <cellStyle name="„…ќ…†ќ›‰ 5" xfId="3008"/>
    <cellStyle name="„ђ’ђ" xfId="299"/>
    <cellStyle name="€’ћѓћ‚›‰" xfId="300"/>
    <cellStyle name="€’ћѓћ‚›‰ 2" xfId="301"/>
    <cellStyle name="€’ћѓћ‚›‰ 3" xfId="3011"/>
    <cellStyle name="‡ђѓћ‹ћ‚ћљ1" xfId="302"/>
    <cellStyle name="‡ђѓћ‹ћ‚ћљ1 2" xfId="303"/>
    <cellStyle name="‡ђѓћ‹ћ‚ћљ1 3" xfId="2960"/>
    <cellStyle name="‡ђѓћ‹ћ‚ћљ2" xfId="304"/>
    <cellStyle name="‡ђѓћ‹ћ‚ћљ2 2" xfId="305"/>
    <cellStyle name="‡ђѓћ‹ћ‚ћљ2 3" xfId="3024"/>
    <cellStyle name="’ћѓћ‚›‰" xfId="306"/>
    <cellStyle name="’ћѓћ‚›‰ 2" xfId="307"/>
    <cellStyle name="’ћѓћ‚›‰ 3" xfId="2993"/>
    <cellStyle name="1Normal" xfId="308"/>
    <cellStyle name="20% - Accent1" xfId="309"/>
    <cellStyle name="20% - Accent1 2" xfId="310"/>
    <cellStyle name="20% - Accent1 2 2" xfId="2537"/>
    <cellStyle name="20% - Accent1 2 3" xfId="2025"/>
    <cellStyle name="20% - Accent1 3" xfId="311"/>
    <cellStyle name="20% - Accent1 3 2" xfId="2538"/>
    <cellStyle name="20% - Accent1 3 3" xfId="2026"/>
    <cellStyle name="20% - Accent1 4" xfId="2536"/>
    <cellStyle name="20% - Accent1 5" xfId="2024"/>
    <cellStyle name="20% - Accent1_46EE.2011(v1.0)" xfId="312"/>
    <cellStyle name="20% - Accent2" xfId="313"/>
    <cellStyle name="20% - Accent2 2" xfId="314"/>
    <cellStyle name="20% - Accent2 2 2" xfId="2540"/>
    <cellStyle name="20% - Accent2 2 3" xfId="2028"/>
    <cellStyle name="20% - Accent2 3" xfId="315"/>
    <cellStyle name="20% - Accent2 3 2" xfId="2541"/>
    <cellStyle name="20% - Accent2 3 3" xfId="2029"/>
    <cellStyle name="20% - Accent2 4" xfId="2539"/>
    <cellStyle name="20% - Accent2 5" xfId="2027"/>
    <cellStyle name="20% - Accent2_46EE.2011(v1.0)" xfId="316"/>
    <cellStyle name="20% - Accent3" xfId="317"/>
    <cellStyle name="20% - Accent3 2" xfId="318"/>
    <cellStyle name="20% - Accent3 2 2" xfId="2543"/>
    <cellStyle name="20% - Accent3 2 3" xfId="2031"/>
    <cellStyle name="20% - Accent3 3" xfId="319"/>
    <cellStyle name="20% - Accent3 3 2" xfId="2544"/>
    <cellStyle name="20% - Accent3 3 3" xfId="2032"/>
    <cellStyle name="20% - Accent3 4" xfId="2542"/>
    <cellStyle name="20% - Accent3 5" xfId="2030"/>
    <cellStyle name="20% - Accent3_46EE.2011(v1.0)" xfId="320"/>
    <cellStyle name="20% - Accent4" xfId="321"/>
    <cellStyle name="20% - Accent4 2" xfId="322"/>
    <cellStyle name="20% - Accent4 2 2" xfId="2546"/>
    <cellStyle name="20% - Accent4 2 3" xfId="2034"/>
    <cellStyle name="20% - Accent4 3" xfId="323"/>
    <cellStyle name="20% - Accent4 3 2" xfId="2547"/>
    <cellStyle name="20% - Accent4 3 3" xfId="2035"/>
    <cellStyle name="20% - Accent4 4" xfId="2545"/>
    <cellStyle name="20% - Accent4 5" xfId="2033"/>
    <cellStyle name="20% - Accent4_46EE.2011(v1.0)" xfId="324"/>
    <cellStyle name="20% - Accent5" xfId="325"/>
    <cellStyle name="20% - Accent5 2" xfId="326"/>
    <cellStyle name="20% - Accent5 2 2" xfId="2549"/>
    <cellStyle name="20% - Accent5 2 3" xfId="2037"/>
    <cellStyle name="20% - Accent5 3" xfId="327"/>
    <cellStyle name="20% - Accent5 3 2" xfId="2550"/>
    <cellStyle name="20% - Accent5 3 3" xfId="2038"/>
    <cellStyle name="20% - Accent5 4" xfId="2548"/>
    <cellStyle name="20% - Accent5 5" xfId="2036"/>
    <cellStyle name="20% - Accent5_46EE.2011(v1.0)" xfId="328"/>
    <cellStyle name="20% - Accent6" xfId="329"/>
    <cellStyle name="20% - Accent6 2" xfId="330"/>
    <cellStyle name="20% - Accent6 2 2" xfId="2552"/>
    <cellStyle name="20% - Accent6 2 3" xfId="2040"/>
    <cellStyle name="20% - Accent6 3" xfId="331"/>
    <cellStyle name="20% - Accent6 3 2" xfId="2553"/>
    <cellStyle name="20% - Accent6 3 3" xfId="2041"/>
    <cellStyle name="20% - Accent6 4" xfId="2551"/>
    <cellStyle name="20% - Accent6 5" xfId="2039"/>
    <cellStyle name="20% - Accent6_46EE.2011(v1.0)" xfId="332"/>
    <cellStyle name="20% - Акцент1 10" xfId="333"/>
    <cellStyle name="20% - Акцент1 10 2" xfId="2554"/>
    <cellStyle name="20% - Акцент1 10 3" xfId="2042"/>
    <cellStyle name="20% - Акцент1 11" xfId="334"/>
    <cellStyle name="20% - Акцент1 11 2" xfId="2555"/>
    <cellStyle name="20% - Акцент1 11 3" xfId="2043"/>
    <cellStyle name="20% - Акцент1 2" xfId="335"/>
    <cellStyle name="20% - Акцент1 2 2" xfId="336"/>
    <cellStyle name="20% - Акцент1 2 2 2" xfId="2557"/>
    <cellStyle name="20% - Акцент1 2 2 3" xfId="2045"/>
    <cellStyle name="20% - Акцент1 2 3" xfId="337"/>
    <cellStyle name="20% - Акцент1 2 3 2" xfId="2558"/>
    <cellStyle name="20% - Акцент1 2 3 3" xfId="2046"/>
    <cellStyle name="20% - Акцент1 2 4" xfId="2556"/>
    <cellStyle name="20% - Акцент1 2 5" xfId="2044"/>
    <cellStyle name="20% - Акцент1 2_46EE.2011(v1.0)" xfId="338"/>
    <cellStyle name="20% - Акцент1 3" xfId="339"/>
    <cellStyle name="20% - Акцент1 3 2" xfId="340"/>
    <cellStyle name="20% - Акцент1 3 2 2" xfId="2560"/>
    <cellStyle name="20% - Акцент1 3 2 3" xfId="2048"/>
    <cellStyle name="20% - Акцент1 3 3" xfId="341"/>
    <cellStyle name="20% - Акцент1 3 3 2" xfId="2561"/>
    <cellStyle name="20% - Акцент1 3 3 3" xfId="2049"/>
    <cellStyle name="20% - Акцент1 3 4" xfId="2559"/>
    <cellStyle name="20% - Акцент1 3 5" xfId="2047"/>
    <cellStyle name="20% - Акцент1 3_46EE.2011(v1.0)" xfId="342"/>
    <cellStyle name="20% - Акцент1 4" xfId="343"/>
    <cellStyle name="20% - Акцент1 4 2" xfId="344"/>
    <cellStyle name="20% - Акцент1 4 2 2" xfId="2563"/>
    <cellStyle name="20% - Акцент1 4 2 3" xfId="2051"/>
    <cellStyle name="20% - Акцент1 4 3" xfId="345"/>
    <cellStyle name="20% - Акцент1 4 3 2" xfId="2564"/>
    <cellStyle name="20% - Акцент1 4 3 3" xfId="2052"/>
    <cellStyle name="20% - Акцент1 4 4" xfId="2562"/>
    <cellStyle name="20% - Акцент1 4 5" xfId="2050"/>
    <cellStyle name="20% - Акцент1 4_46EE.2011(v1.0)" xfId="346"/>
    <cellStyle name="20% - Акцент1 5" xfId="347"/>
    <cellStyle name="20% - Акцент1 5 2" xfId="348"/>
    <cellStyle name="20% - Акцент1 5 2 2" xfId="2566"/>
    <cellStyle name="20% - Акцент1 5 2 3" xfId="2054"/>
    <cellStyle name="20% - Акцент1 5 3" xfId="349"/>
    <cellStyle name="20% - Акцент1 5 3 2" xfId="2567"/>
    <cellStyle name="20% - Акцент1 5 3 3" xfId="2055"/>
    <cellStyle name="20% - Акцент1 5 4" xfId="2565"/>
    <cellStyle name="20% - Акцент1 5 5" xfId="2053"/>
    <cellStyle name="20% - Акцент1 5_46EE.2011(v1.0)" xfId="350"/>
    <cellStyle name="20% - Акцент1 6" xfId="351"/>
    <cellStyle name="20% - Акцент1 6 2" xfId="352"/>
    <cellStyle name="20% - Акцент1 6 2 2" xfId="2569"/>
    <cellStyle name="20% - Акцент1 6 2 3" xfId="2057"/>
    <cellStyle name="20% - Акцент1 6 3" xfId="353"/>
    <cellStyle name="20% - Акцент1 6 3 2" xfId="2570"/>
    <cellStyle name="20% - Акцент1 6 3 3" xfId="2058"/>
    <cellStyle name="20% - Акцент1 6 4" xfId="2568"/>
    <cellStyle name="20% - Акцент1 6 5" xfId="2056"/>
    <cellStyle name="20% - Акцент1 6_46EE.2011(v1.0)" xfId="354"/>
    <cellStyle name="20% - Акцент1 7" xfId="355"/>
    <cellStyle name="20% - Акцент1 7 2" xfId="356"/>
    <cellStyle name="20% - Акцент1 7 2 2" xfId="2572"/>
    <cellStyle name="20% - Акцент1 7 2 3" xfId="2060"/>
    <cellStyle name="20% - Акцент1 7 3" xfId="357"/>
    <cellStyle name="20% - Акцент1 7 3 2" xfId="2573"/>
    <cellStyle name="20% - Акцент1 7 3 3" xfId="2061"/>
    <cellStyle name="20% - Акцент1 7 4" xfId="2571"/>
    <cellStyle name="20% - Акцент1 7 5" xfId="2059"/>
    <cellStyle name="20% - Акцент1 7_46EE.2011(v1.0)" xfId="358"/>
    <cellStyle name="20% - Акцент1 8" xfId="359"/>
    <cellStyle name="20% - Акцент1 8 2" xfId="360"/>
    <cellStyle name="20% - Акцент1 8 2 2" xfId="2575"/>
    <cellStyle name="20% - Акцент1 8 2 3" xfId="2063"/>
    <cellStyle name="20% - Акцент1 8 3" xfId="361"/>
    <cellStyle name="20% - Акцент1 8 3 2" xfId="2576"/>
    <cellStyle name="20% - Акцент1 8 3 3" xfId="2064"/>
    <cellStyle name="20% - Акцент1 8 4" xfId="2574"/>
    <cellStyle name="20% - Акцент1 8 5" xfId="2062"/>
    <cellStyle name="20% - Акцент1 8_46EE.2011(v1.0)" xfId="362"/>
    <cellStyle name="20% - Акцент1 9" xfId="363"/>
    <cellStyle name="20% - Акцент1 9 2" xfId="364"/>
    <cellStyle name="20% - Акцент1 9 2 2" xfId="2578"/>
    <cellStyle name="20% - Акцент1 9 2 3" xfId="2066"/>
    <cellStyle name="20% - Акцент1 9 3" xfId="365"/>
    <cellStyle name="20% - Акцент1 9 3 2" xfId="2579"/>
    <cellStyle name="20% - Акцент1 9 3 3" xfId="2067"/>
    <cellStyle name="20% - Акцент1 9 4" xfId="2577"/>
    <cellStyle name="20% - Акцент1 9 5" xfId="2065"/>
    <cellStyle name="20% - Акцент1 9_46EE.2011(v1.0)" xfId="366"/>
    <cellStyle name="20% - Акцент2 10" xfId="367"/>
    <cellStyle name="20% - Акцент2 10 2" xfId="2580"/>
    <cellStyle name="20% - Акцент2 10 3" xfId="2068"/>
    <cellStyle name="20% - Акцент2 11" xfId="368"/>
    <cellStyle name="20% - Акцент2 11 2" xfId="2581"/>
    <cellStyle name="20% - Акцент2 11 3" xfId="2069"/>
    <cellStyle name="20% - Акцент2 2" xfId="369"/>
    <cellStyle name="20% - Акцент2 2 2" xfId="370"/>
    <cellStyle name="20% - Акцент2 2 2 2" xfId="2583"/>
    <cellStyle name="20% - Акцент2 2 2 3" xfId="2071"/>
    <cellStyle name="20% - Акцент2 2 3" xfId="371"/>
    <cellStyle name="20% - Акцент2 2 3 2" xfId="2584"/>
    <cellStyle name="20% - Акцент2 2 3 3" xfId="2072"/>
    <cellStyle name="20% - Акцент2 2 4" xfId="2582"/>
    <cellStyle name="20% - Акцент2 2 5" xfId="2070"/>
    <cellStyle name="20% - Акцент2 2_46EE.2011(v1.0)" xfId="372"/>
    <cellStyle name="20% - Акцент2 3" xfId="373"/>
    <cellStyle name="20% - Акцент2 3 2" xfId="374"/>
    <cellStyle name="20% - Акцент2 3 2 2" xfId="2586"/>
    <cellStyle name="20% - Акцент2 3 2 3" xfId="2074"/>
    <cellStyle name="20% - Акцент2 3 3" xfId="375"/>
    <cellStyle name="20% - Акцент2 3 3 2" xfId="2587"/>
    <cellStyle name="20% - Акцент2 3 3 3" xfId="2075"/>
    <cellStyle name="20% - Акцент2 3 4" xfId="2585"/>
    <cellStyle name="20% - Акцент2 3 5" xfId="2073"/>
    <cellStyle name="20% - Акцент2 3_46EE.2011(v1.0)" xfId="376"/>
    <cellStyle name="20% - Акцент2 4" xfId="377"/>
    <cellStyle name="20% - Акцент2 4 2" xfId="378"/>
    <cellStyle name="20% - Акцент2 4 2 2" xfId="2589"/>
    <cellStyle name="20% - Акцент2 4 2 3" xfId="2077"/>
    <cellStyle name="20% - Акцент2 4 3" xfId="379"/>
    <cellStyle name="20% - Акцент2 4 3 2" xfId="2590"/>
    <cellStyle name="20% - Акцент2 4 3 3" xfId="2078"/>
    <cellStyle name="20% - Акцент2 4 4" xfId="2588"/>
    <cellStyle name="20% - Акцент2 4 5" xfId="2076"/>
    <cellStyle name="20% - Акцент2 4_46EE.2011(v1.0)" xfId="380"/>
    <cellStyle name="20% - Акцент2 5" xfId="381"/>
    <cellStyle name="20% - Акцент2 5 2" xfId="382"/>
    <cellStyle name="20% - Акцент2 5 2 2" xfId="2592"/>
    <cellStyle name="20% - Акцент2 5 2 3" xfId="2080"/>
    <cellStyle name="20% - Акцент2 5 3" xfId="383"/>
    <cellStyle name="20% - Акцент2 5 3 2" xfId="2593"/>
    <cellStyle name="20% - Акцент2 5 3 3" xfId="2081"/>
    <cellStyle name="20% - Акцент2 5 4" xfId="2591"/>
    <cellStyle name="20% - Акцент2 5 5" xfId="2079"/>
    <cellStyle name="20% - Акцент2 5_46EE.2011(v1.0)" xfId="384"/>
    <cellStyle name="20% - Акцент2 6" xfId="385"/>
    <cellStyle name="20% - Акцент2 6 2" xfId="386"/>
    <cellStyle name="20% - Акцент2 6 2 2" xfId="2595"/>
    <cellStyle name="20% - Акцент2 6 2 3" xfId="2083"/>
    <cellStyle name="20% - Акцент2 6 3" xfId="387"/>
    <cellStyle name="20% - Акцент2 6 3 2" xfId="2596"/>
    <cellStyle name="20% - Акцент2 6 3 3" xfId="2084"/>
    <cellStyle name="20% - Акцент2 6 4" xfId="2594"/>
    <cellStyle name="20% - Акцент2 6 5" xfId="2082"/>
    <cellStyle name="20% - Акцент2 6_46EE.2011(v1.0)" xfId="388"/>
    <cellStyle name="20% - Акцент2 7" xfId="389"/>
    <cellStyle name="20% - Акцент2 7 2" xfId="390"/>
    <cellStyle name="20% - Акцент2 7 2 2" xfId="2598"/>
    <cellStyle name="20% - Акцент2 7 2 3" xfId="2086"/>
    <cellStyle name="20% - Акцент2 7 3" xfId="391"/>
    <cellStyle name="20% - Акцент2 7 3 2" xfId="2599"/>
    <cellStyle name="20% - Акцент2 7 3 3" xfId="2087"/>
    <cellStyle name="20% - Акцент2 7 4" xfId="2597"/>
    <cellStyle name="20% - Акцент2 7 5" xfId="2085"/>
    <cellStyle name="20% - Акцент2 7_46EE.2011(v1.0)" xfId="392"/>
    <cellStyle name="20% - Акцент2 8" xfId="393"/>
    <cellStyle name="20% - Акцент2 8 2" xfId="394"/>
    <cellStyle name="20% - Акцент2 8 2 2" xfId="2601"/>
    <cellStyle name="20% - Акцент2 8 2 3" xfId="2089"/>
    <cellStyle name="20% - Акцент2 8 3" xfId="395"/>
    <cellStyle name="20% - Акцент2 8 3 2" xfId="2602"/>
    <cellStyle name="20% - Акцент2 8 3 3" xfId="2090"/>
    <cellStyle name="20% - Акцент2 8 4" xfId="2600"/>
    <cellStyle name="20% - Акцент2 8 5" xfId="2088"/>
    <cellStyle name="20% - Акцент2 8_46EE.2011(v1.0)" xfId="396"/>
    <cellStyle name="20% - Акцент2 9" xfId="397"/>
    <cellStyle name="20% - Акцент2 9 2" xfId="398"/>
    <cellStyle name="20% - Акцент2 9 2 2" xfId="2604"/>
    <cellStyle name="20% - Акцент2 9 2 3" xfId="2092"/>
    <cellStyle name="20% - Акцент2 9 3" xfId="399"/>
    <cellStyle name="20% - Акцент2 9 3 2" xfId="2605"/>
    <cellStyle name="20% - Акцент2 9 3 3" xfId="2093"/>
    <cellStyle name="20% - Акцент2 9 4" xfId="2603"/>
    <cellStyle name="20% - Акцент2 9 5" xfId="2091"/>
    <cellStyle name="20% - Акцент2 9_46EE.2011(v1.0)" xfId="400"/>
    <cellStyle name="20% - Акцент3 10" xfId="401"/>
    <cellStyle name="20% - Акцент3 10 2" xfId="2606"/>
    <cellStyle name="20% - Акцент3 10 3" xfId="2094"/>
    <cellStyle name="20% - Акцент3 11" xfId="402"/>
    <cellStyle name="20% - Акцент3 11 2" xfId="2607"/>
    <cellStyle name="20% - Акцент3 11 3" xfId="2095"/>
    <cellStyle name="20% - Акцент3 2" xfId="403"/>
    <cellStyle name="20% - Акцент3 2 2" xfId="404"/>
    <cellStyle name="20% - Акцент3 2 2 2" xfId="2609"/>
    <cellStyle name="20% - Акцент3 2 2 3" xfId="2097"/>
    <cellStyle name="20% - Акцент3 2 3" xfId="405"/>
    <cellStyle name="20% - Акцент3 2 3 2" xfId="2610"/>
    <cellStyle name="20% - Акцент3 2 3 3" xfId="2098"/>
    <cellStyle name="20% - Акцент3 2 4" xfId="2608"/>
    <cellStyle name="20% - Акцент3 2 5" xfId="2096"/>
    <cellStyle name="20% - Акцент3 2_46EE.2011(v1.0)" xfId="406"/>
    <cellStyle name="20% - Акцент3 3" xfId="407"/>
    <cellStyle name="20% - Акцент3 3 2" xfId="408"/>
    <cellStyle name="20% - Акцент3 3 2 2" xfId="2612"/>
    <cellStyle name="20% - Акцент3 3 2 3" xfId="2100"/>
    <cellStyle name="20% - Акцент3 3 3" xfId="409"/>
    <cellStyle name="20% - Акцент3 3 3 2" xfId="2613"/>
    <cellStyle name="20% - Акцент3 3 3 3" xfId="2101"/>
    <cellStyle name="20% - Акцент3 3 4" xfId="2611"/>
    <cellStyle name="20% - Акцент3 3 5" xfId="2099"/>
    <cellStyle name="20% - Акцент3 3_46EE.2011(v1.0)" xfId="410"/>
    <cellStyle name="20% - Акцент3 4" xfId="411"/>
    <cellStyle name="20% - Акцент3 4 2" xfId="412"/>
    <cellStyle name="20% - Акцент3 4 2 2" xfId="2615"/>
    <cellStyle name="20% - Акцент3 4 2 3" xfId="2103"/>
    <cellStyle name="20% - Акцент3 4 3" xfId="413"/>
    <cellStyle name="20% - Акцент3 4 3 2" xfId="2616"/>
    <cellStyle name="20% - Акцент3 4 3 3" xfId="2104"/>
    <cellStyle name="20% - Акцент3 4 4" xfId="2614"/>
    <cellStyle name="20% - Акцент3 4 5" xfId="2102"/>
    <cellStyle name="20% - Акцент3 4_46EE.2011(v1.0)" xfId="414"/>
    <cellStyle name="20% - Акцент3 5" xfId="415"/>
    <cellStyle name="20% - Акцент3 5 2" xfId="416"/>
    <cellStyle name="20% - Акцент3 5 2 2" xfId="2618"/>
    <cellStyle name="20% - Акцент3 5 2 3" xfId="2106"/>
    <cellStyle name="20% - Акцент3 5 3" xfId="417"/>
    <cellStyle name="20% - Акцент3 5 3 2" xfId="2619"/>
    <cellStyle name="20% - Акцент3 5 3 3" xfId="2107"/>
    <cellStyle name="20% - Акцент3 5 4" xfId="2617"/>
    <cellStyle name="20% - Акцент3 5 5" xfId="2105"/>
    <cellStyle name="20% - Акцент3 5_46EE.2011(v1.0)" xfId="418"/>
    <cellStyle name="20% - Акцент3 6" xfId="419"/>
    <cellStyle name="20% - Акцент3 6 2" xfId="420"/>
    <cellStyle name="20% - Акцент3 6 2 2" xfId="2621"/>
    <cellStyle name="20% - Акцент3 6 2 3" xfId="2109"/>
    <cellStyle name="20% - Акцент3 6 3" xfId="421"/>
    <cellStyle name="20% - Акцент3 6 3 2" xfId="2622"/>
    <cellStyle name="20% - Акцент3 6 3 3" xfId="2110"/>
    <cellStyle name="20% - Акцент3 6 4" xfId="2620"/>
    <cellStyle name="20% - Акцент3 6 5" xfId="2108"/>
    <cellStyle name="20% - Акцент3 6_46EE.2011(v1.0)" xfId="422"/>
    <cellStyle name="20% - Акцент3 7" xfId="423"/>
    <cellStyle name="20% - Акцент3 7 2" xfId="424"/>
    <cellStyle name="20% - Акцент3 7 2 2" xfId="2624"/>
    <cellStyle name="20% - Акцент3 7 2 3" xfId="2112"/>
    <cellStyle name="20% - Акцент3 7 3" xfId="425"/>
    <cellStyle name="20% - Акцент3 7 3 2" xfId="2625"/>
    <cellStyle name="20% - Акцент3 7 3 3" xfId="2113"/>
    <cellStyle name="20% - Акцент3 7 4" xfId="2623"/>
    <cellStyle name="20% - Акцент3 7 5" xfId="2111"/>
    <cellStyle name="20% - Акцент3 7_46EE.2011(v1.0)" xfId="426"/>
    <cellStyle name="20% - Акцент3 8" xfId="427"/>
    <cellStyle name="20% - Акцент3 8 2" xfId="428"/>
    <cellStyle name="20% - Акцент3 8 2 2" xfId="2627"/>
    <cellStyle name="20% - Акцент3 8 2 3" xfId="2115"/>
    <cellStyle name="20% - Акцент3 8 3" xfId="429"/>
    <cellStyle name="20% - Акцент3 8 3 2" xfId="2628"/>
    <cellStyle name="20% - Акцент3 8 3 3" xfId="2116"/>
    <cellStyle name="20% - Акцент3 8 4" xfId="2626"/>
    <cellStyle name="20% - Акцент3 8 5" xfId="2114"/>
    <cellStyle name="20% - Акцент3 8_46EE.2011(v1.0)" xfId="430"/>
    <cellStyle name="20% - Акцент3 9" xfId="431"/>
    <cellStyle name="20% - Акцент3 9 2" xfId="432"/>
    <cellStyle name="20% - Акцент3 9 2 2" xfId="2630"/>
    <cellStyle name="20% - Акцент3 9 2 3" xfId="2118"/>
    <cellStyle name="20% - Акцент3 9 3" xfId="433"/>
    <cellStyle name="20% - Акцент3 9 3 2" xfId="2631"/>
    <cellStyle name="20% - Акцент3 9 3 3" xfId="2119"/>
    <cellStyle name="20% - Акцент3 9 4" xfId="2629"/>
    <cellStyle name="20% - Акцент3 9 5" xfId="2117"/>
    <cellStyle name="20% - Акцент3 9_46EE.2011(v1.0)" xfId="434"/>
    <cellStyle name="20% - Акцент4 10" xfId="435"/>
    <cellStyle name="20% - Акцент4 10 2" xfId="2632"/>
    <cellStyle name="20% - Акцент4 10 3" xfId="2120"/>
    <cellStyle name="20% - Акцент4 11" xfId="436"/>
    <cellStyle name="20% - Акцент4 11 2" xfId="2633"/>
    <cellStyle name="20% - Акцент4 11 3" xfId="2121"/>
    <cellStyle name="20% - Акцент4 2" xfId="437"/>
    <cellStyle name="20% - Акцент4 2 2" xfId="438"/>
    <cellStyle name="20% - Акцент4 2 2 2" xfId="2635"/>
    <cellStyle name="20% - Акцент4 2 2 3" xfId="2123"/>
    <cellStyle name="20% - Акцент4 2 3" xfId="439"/>
    <cellStyle name="20% - Акцент4 2 3 2" xfId="2636"/>
    <cellStyle name="20% - Акцент4 2 3 3" xfId="2124"/>
    <cellStyle name="20% - Акцент4 2 4" xfId="2634"/>
    <cellStyle name="20% - Акцент4 2 5" xfId="2122"/>
    <cellStyle name="20% - Акцент4 2_46EE.2011(v1.0)" xfId="440"/>
    <cellStyle name="20% - Акцент4 3" xfId="441"/>
    <cellStyle name="20% - Акцент4 3 2" xfId="442"/>
    <cellStyle name="20% - Акцент4 3 2 2" xfId="2638"/>
    <cellStyle name="20% - Акцент4 3 2 3" xfId="2126"/>
    <cellStyle name="20% - Акцент4 3 3" xfId="443"/>
    <cellStyle name="20% - Акцент4 3 3 2" xfId="2639"/>
    <cellStyle name="20% - Акцент4 3 3 3" xfId="2127"/>
    <cellStyle name="20% - Акцент4 3 4" xfId="2637"/>
    <cellStyle name="20% - Акцент4 3 5" xfId="2125"/>
    <cellStyle name="20% - Акцент4 3_46EE.2011(v1.0)" xfId="444"/>
    <cellStyle name="20% - Акцент4 4" xfId="445"/>
    <cellStyle name="20% - Акцент4 4 2" xfId="446"/>
    <cellStyle name="20% - Акцент4 4 2 2" xfId="2641"/>
    <cellStyle name="20% - Акцент4 4 2 3" xfId="2129"/>
    <cellStyle name="20% - Акцент4 4 3" xfId="447"/>
    <cellStyle name="20% - Акцент4 4 3 2" xfId="2642"/>
    <cellStyle name="20% - Акцент4 4 3 3" xfId="2130"/>
    <cellStyle name="20% - Акцент4 4 4" xfId="2640"/>
    <cellStyle name="20% - Акцент4 4 5" xfId="2128"/>
    <cellStyle name="20% - Акцент4 4_46EE.2011(v1.0)" xfId="448"/>
    <cellStyle name="20% - Акцент4 5" xfId="449"/>
    <cellStyle name="20% - Акцент4 5 2" xfId="450"/>
    <cellStyle name="20% - Акцент4 5 2 2" xfId="2644"/>
    <cellStyle name="20% - Акцент4 5 2 3" xfId="2132"/>
    <cellStyle name="20% - Акцент4 5 3" xfId="451"/>
    <cellStyle name="20% - Акцент4 5 3 2" xfId="2645"/>
    <cellStyle name="20% - Акцент4 5 3 3" xfId="2133"/>
    <cellStyle name="20% - Акцент4 5 4" xfId="2643"/>
    <cellStyle name="20% - Акцент4 5 5" xfId="2131"/>
    <cellStyle name="20% - Акцент4 5_46EE.2011(v1.0)" xfId="452"/>
    <cellStyle name="20% - Акцент4 6" xfId="453"/>
    <cellStyle name="20% - Акцент4 6 2" xfId="454"/>
    <cellStyle name="20% - Акцент4 6 2 2" xfId="2647"/>
    <cellStyle name="20% - Акцент4 6 2 3" xfId="2135"/>
    <cellStyle name="20% - Акцент4 6 3" xfId="455"/>
    <cellStyle name="20% - Акцент4 6 3 2" xfId="2648"/>
    <cellStyle name="20% - Акцент4 6 3 3" xfId="2136"/>
    <cellStyle name="20% - Акцент4 6 4" xfId="2646"/>
    <cellStyle name="20% - Акцент4 6 5" xfId="2134"/>
    <cellStyle name="20% - Акцент4 6_46EE.2011(v1.0)" xfId="456"/>
    <cellStyle name="20% - Акцент4 7" xfId="457"/>
    <cellStyle name="20% - Акцент4 7 2" xfId="458"/>
    <cellStyle name="20% - Акцент4 7 2 2" xfId="2650"/>
    <cellStyle name="20% - Акцент4 7 2 3" xfId="2138"/>
    <cellStyle name="20% - Акцент4 7 3" xfId="459"/>
    <cellStyle name="20% - Акцент4 7 3 2" xfId="2651"/>
    <cellStyle name="20% - Акцент4 7 3 3" xfId="2139"/>
    <cellStyle name="20% - Акцент4 7 4" xfId="2649"/>
    <cellStyle name="20% - Акцент4 7 5" xfId="2137"/>
    <cellStyle name="20% - Акцент4 7_46EE.2011(v1.0)" xfId="460"/>
    <cellStyle name="20% - Акцент4 8" xfId="461"/>
    <cellStyle name="20% - Акцент4 8 2" xfId="462"/>
    <cellStyle name="20% - Акцент4 8 2 2" xfId="2653"/>
    <cellStyle name="20% - Акцент4 8 2 3" xfId="2141"/>
    <cellStyle name="20% - Акцент4 8 3" xfId="463"/>
    <cellStyle name="20% - Акцент4 8 3 2" xfId="2654"/>
    <cellStyle name="20% - Акцент4 8 3 3" xfId="2142"/>
    <cellStyle name="20% - Акцент4 8 4" xfId="2652"/>
    <cellStyle name="20% - Акцент4 8 5" xfId="2140"/>
    <cellStyle name="20% - Акцент4 8_46EE.2011(v1.0)" xfId="464"/>
    <cellStyle name="20% - Акцент4 9" xfId="465"/>
    <cellStyle name="20% - Акцент4 9 2" xfId="466"/>
    <cellStyle name="20% - Акцент4 9 2 2" xfId="2656"/>
    <cellStyle name="20% - Акцент4 9 2 3" xfId="2144"/>
    <cellStyle name="20% - Акцент4 9 3" xfId="467"/>
    <cellStyle name="20% - Акцент4 9 3 2" xfId="2657"/>
    <cellStyle name="20% - Акцент4 9 3 3" xfId="2145"/>
    <cellStyle name="20% - Акцент4 9 4" xfId="2655"/>
    <cellStyle name="20% - Акцент4 9 5" xfId="2143"/>
    <cellStyle name="20% - Акцент4 9_46EE.2011(v1.0)" xfId="468"/>
    <cellStyle name="20% - Акцент5 10" xfId="469"/>
    <cellStyle name="20% - Акцент5 10 2" xfId="2658"/>
    <cellStyle name="20% - Акцент5 10 3" xfId="2146"/>
    <cellStyle name="20% - Акцент5 11" xfId="470"/>
    <cellStyle name="20% - Акцент5 11 2" xfId="2659"/>
    <cellStyle name="20% - Акцент5 11 3" xfId="2147"/>
    <cellStyle name="20% - Акцент5 2" xfId="471"/>
    <cellStyle name="20% - Акцент5 2 2" xfId="472"/>
    <cellStyle name="20% - Акцент5 2 2 2" xfId="2661"/>
    <cellStyle name="20% - Акцент5 2 2 3" xfId="2149"/>
    <cellStyle name="20% - Акцент5 2 3" xfId="473"/>
    <cellStyle name="20% - Акцент5 2 3 2" xfId="2662"/>
    <cellStyle name="20% - Акцент5 2 3 3" xfId="2150"/>
    <cellStyle name="20% - Акцент5 2 4" xfId="2660"/>
    <cellStyle name="20% - Акцент5 2 5" xfId="2148"/>
    <cellStyle name="20% - Акцент5 2_46EE.2011(v1.0)" xfId="474"/>
    <cellStyle name="20% - Акцент5 3" xfId="475"/>
    <cellStyle name="20% - Акцент5 3 2" xfId="476"/>
    <cellStyle name="20% - Акцент5 3 2 2" xfId="2664"/>
    <cellStyle name="20% - Акцент5 3 2 3" xfId="2152"/>
    <cellStyle name="20% - Акцент5 3 3" xfId="477"/>
    <cellStyle name="20% - Акцент5 3 3 2" xfId="2665"/>
    <cellStyle name="20% - Акцент5 3 3 3" xfId="2153"/>
    <cellStyle name="20% - Акцент5 3 4" xfId="2663"/>
    <cellStyle name="20% - Акцент5 3 5" xfId="2151"/>
    <cellStyle name="20% - Акцент5 3_46EE.2011(v1.0)" xfId="478"/>
    <cellStyle name="20% - Акцент5 4" xfId="479"/>
    <cellStyle name="20% - Акцент5 4 2" xfId="480"/>
    <cellStyle name="20% - Акцент5 4 2 2" xfId="2667"/>
    <cellStyle name="20% - Акцент5 4 2 3" xfId="2155"/>
    <cellStyle name="20% - Акцент5 4 3" xfId="481"/>
    <cellStyle name="20% - Акцент5 4 3 2" xfId="2668"/>
    <cellStyle name="20% - Акцент5 4 3 3" xfId="2156"/>
    <cellStyle name="20% - Акцент5 4 4" xfId="2666"/>
    <cellStyle name="20% - Акцент5 4 5" xfId="2154"/>
    <cellStyle name="20% - Акцент5 4_46EE.2011(v1.0)" xfId="482"/>
    <cellStyle name="20% - Акцент5 5" xfId="483"/>
    <cellStyle name="20% - Акцент5 5 2" xfId="484"/>
    <cellStyle name="20% - Акцент5 5 2 2" xfId="2670"/>
    <cellStyle name="20% - Акцент5 5 2 3" xfId="2158"/>
    <cellStyle name="20% - Акцент5 5 3" xfId="485"/>
    <cellStyle name="20% - Акцент5 5 3 2" xfId="2671"/>
    <cellStyle name="20% - Акцент5 5 3 3" xfId="2159"/>
    <cellStyle name="20% - Акцент5 5 4" xfId="2669"/>
    <cellStyle name="20% - Акцент5 5 5" xfId="2157"/>
    <cellStyle name="20% - Акцент5 5_46EE.2011(v1.0)" xfId="486"/>
    <cellStyle name="20% - Акцент5 6" xfId="487"/>
    <cellStyle name="20% - Акцент5 6 2" xfId="488"/>
    <cellStyle name="20% - Акцент5 6 2 2" xfId="2673"/>
    <cellStyle name="20% - Акцент5 6 2 3" xfId="2161"/>
    <cellStyle name="20% - Акцент5 6 3" xfId="489"/>
    <cellStyle name="20% - Акцент5 6 3 2" xfId="2674"/>
    <cellStyle name="20% - Акцент5 6 3 3" xfId="2162"/>
    <cellStyle name="20% - Акцент5 6 4" xfId="2672"/>
    <cellStyle name="20% - Акцент5 6 5" xfId="2160"/>
    <cellStyle name="20% - Акцент5 6_46EE.2011(v1.0)" xfId="490"/>
    <cellStyle name="20% - Акцент5 7" xfId="491"/>
    <cellStyle name="20% - Акцент5 7 2" xfId="492"/>
    <cellStyle name="20% - Акцент5 7 2 2" xfId="2676"/>
    <cellStyle name="20% - Акцент5 7 2 3" xfId="2164"/>
    <cellStyle name="20% - Акцент5 7 3" xfId="493"/>
    <cellStyle name="20% - Акцент5 7 3 2" xfId="2677"/>
    <cellStyle name="20% - Акцент5 7 3 3" xfId="2165"/>
    <cellStyle name="20% - Акцент5 7 4" xfId="2675"/>
    <cellStyle name="20% - Акцент5 7 5" xfId="2163"/>
    <cellStyle name="20% - Акцент5 7_46EE.2011(v1.0)" xfId="494"/>
    <cellStyle name="20% - Акцент5 8" xfId="495"/>
    <cellStyle name="20% - Акцент5 8 2" xfId="496"/>
    <cellStyle name="20% - Акцент5 8 2 2" xfId="2679"/>
    <cellStyle name="20% - Акцент5 8 2 3" xfId="2167"/>
    <cellStyle name="20% - Акцент5 8 3" xfId="497"/>
    <cellStyle name="20% - Акцент5 8 3 2" xfId="2680"/>
    <cellStyle name="20% - Акцент5 8 3 3" xfId="2168"/>
    <cellStyle name="20% - Акцент5 8 4" xfId="2678"/>
    <cellStyle name="20% - Акцент5 8 5" xfId="2166"/>
    <cellStyle name="20% - Акцент5 8_46EE.2011(v1.0)" xfId="498"/>
    <cellStyle name="20% - Акцент5 9" xfId="499"/>
    <cellStyle name="20% - Акцент5 9 2" xfId="500"/>
    <cellStyle name="20% - Акцент5 9 2 2" xfId="2682"/>
    <cellStyle name="20% - Акцент5 9 2 3" xfId="2170"/>
    <cellStyle name="20% - Акцент5 9 3" xfId="501"/>
    <cellStyle name="20% - Акцент5 9 3 2" xfId="2683"/>
    <cellStyle name="20% - Акцент5 9 3 3" xfId="2171"/>
    <cellStyle name="20% - Акцент5 9 4" xfId="2681"/>
    <cellStyle name="20% - Акцент5 9 5" xfId="2169"/>
    <cellStyle name="20% - Акцент5 9_46EE.2011(v1.0)" xfId="502"/>
    <cellStyle name="20% - Акцент6 10" xfId="503"/>
    <cellStyle name="20% - Акцент6 10 2" xfId="2684"/>
    <cellStyle name="20% - Акцент6 10 3" xfId="2172"/>
    <cellStyle name="20% - Акцент6 11" xfId="504"/>
    <cellStyle name="20% - Акцент6 11 2" xfId="2685"/>
    <cellStyle name="20% - Акцент6 11 3" xfId="2173"/>
    <cellStyle name="20% - Акцент6 2" xfId="505"/>
    <cellStyle name="20% - Акцент6 2 2" xfId="506"/>
    <cellStyle name="20% - Акцент6 2 2 2" xfId="2687"/>
    <cellStyle name="20% - Акцент6 2 2 3" xfId="2175"/>
    <cellStyle name="20% - Акцент6 2 3" xfId="507"/>
    <cellStyle name="20% - Акцент6 2 3 2" xfId="2688"/>
    <cellStyle name="20% - Акцент6 2 3 3" xfId="2176"/>
    <cellStyle name="20% - Акцент6 2 4" xfId="2686"/>
    <cellStyle name="20% - Акцент6 2 5" xfId="2174"/>
    <cellStyle name="20% - Акцент6 2_46EE.2011(v1.0)" xfId="508"/>
    <cellStyle name="20% - Акцент6 3" xfId="509"/>
    <cellStyle name="20% - Акцент6 3 2" xfId="510"/>
    <cellStyle name="20% - Акцент6 3 2 2" xfId="2690"/>
    <cellStyle name="20% - Акцент6 3 2 3" xfId="2178"/>
    <cellStyle name="20% - Акцент6 3 3" xfId="511"/>
    <cellStyle name="20% - Акцент6 3 3 2" xfId="2691"/>
    <cellStyle name="20% - Акцент6 3 3 3" xfId="2179"/>
    <cellStyle name="20% - Акцент6 3 4" xfId="2689"/>
    <cellStyle name="20% - Акцент6 3 5" xfId="2177"/>
    <cellStyle name="20% - Акцент6 3_46EE.2011(v1.0)" xfId="512"/>
    <cellStyle name="20% - Акцент6 4" xfId="513"/>
    <cellStyle name="20% - Акцент6 4 2" xfId="514"/>
    <cellStyle name="20% - Акцент6 4 2 2" xfId="2693"/>
    <cellStyle name="20% - Акцент6 4 2 3" xfId="2181"/>
    <cellStyle name="20% - Акцент6 4 3" xfId="515"/>
    <cellStyle name="20% - Акцент6 4 3 2" xfId="2694"/>
    <cellStyle name="20% - Акцент6 4 3 3" xfId="2182"/>
    <cellStyle name="20% - Акцент6 4 4" xfId="2692"/>
    <cellStyle name="20% - Акцент6 4 5" xfId="2180"/>
    <cellStyle name="20% - Акцент6 4_46EE.2011(v1.0)" xfId="516"/>
    <cellStyle name="20% - Акцент6 5" xfId="517"/>
    <cellStyle name="20% - Акцент6 5 2" xfId="518"/>
    <cellStyle name="20% - Акцент6 5 2 2" xfId="2696"/>
    <cellStyle name="20% - Акцент6 5 2 3" xfId="2184"/>
    <cellStyle name="20% - Акцент6 5 3" xfId="519"/>
    <cellStyle name="20% - Акцент6 5 3 2" xfId="2697"/>
    <cellStyle name="20% - Акцент6 5 3 3" xfId="2185"/>
    <cellStyle name="20% - Акцент6 5 4" xfId="2695"/>
    <cellStyle name="20% - Акцент6 5 5" xfId="2183"/>
    <cellStyle name="20% - Акцент6 5_46EE.2011(v1.0)" xfId="520"/>
    <cellStyle name="20% - Акцент6 6" xfId="521"/>
    <cellStyle name="20% - Акцент6 6 2" xfId="522"/>
    <cellStyle name="20% - Акцент6 6 2 2" xfId="2699"/>
    <cellStyle name="20% - Акцент6 6 2 3" xfId="2187"/>
    <cellStyle name="20% - Акцент6 6 3" xfId="523"/>
    <cellStyle name="20% - Акцент6 6 3 2" xfId="2700"/>
    <cellStyle name="20% - Акцент6 6 3 3" xfId="2188"/>
    <cellStyle name="20% - Акцент6 6 4" xfId="2698"/>
    <cellStyle name="20% - Акцент6 6 5" xfId="2186"/>
    <cellStyle name="20% - Акцент6 6_46EE.2011(v1.0)" xfId="524"/>
    <cellStyle name="20% - Акцент6 7" xfId="525"/>
    <cellStyle name="20% - Акцент6 7 2" xfId="526"/>
    <cellStyle name="20% - Акцент6 7 2 2" xfId="2702"/>
    <cellStyle name="20% - Акцент6 7 2 3" xfId="2190"/>
    <cellStyle name="20% - Акцент6 7 3" xfId="527"/>
    <cellStyle name="20% - Акцент6 7 3 2" xfId="2703"/>
    <cellStyle name="20% - Акцент6 7 3 3" xfId="2191"/>
    <cellStyle name="20% - Акцент6 7 4" xfId="2701"/>
    <cellStyle name="20% - Акцент6 7 5" xfId="2189"/>
    <cellStyle name="20% - Акцент6 7_46EE.2011(v1.0)" xfId="528"/>
    <cellStyle name="20% - Акцент6 8" xfId="529"/>
    <cellStyle name="20% - Акцент6 8 2" xfId="530"/>
    <cellStyle name="20% - Акцент6 8 2 2" xfId="2705"/>
    <cellStyle name="20% - Акцент6 8 2 3" xfId="2193"/>
    <cellStyle name="20% - Акцент6 8 3" xfId="531"/>
    <cellStyle name="20% - Акцент6 8 3 2" xfId="2706"/>
    <cellStyle name="20% - Акцент6 8 3 3" xfId="2194"/>
    <cellStyle name="20% - Акцент6 8 4" xfId="2704"/>
    <cellStyle name="20% - Акцент6 8 5" xfId="2192"/>
    <cellStyle name="20% - Акцент6 8_46EE.2011(v1.0)" xfId="532"/>
    <cellStyle name="20% - Акцент6 9" xfId="533"/>
    <cellStyle name="20% - Акцент6 9 2" xfId="534"/>
    <cellStyle name="20% - Акцент6 9 2 2" xfId="2708"/>
    <cellStyle name="20% - Акцент6 9 2 3" xfId="2196"/>
    <cellStyle name="20% - Акцент6 9 3" xfId="535"/>
    <cellStyle name="20% - Акцент6 9 3 2" xfId="2709"/>
    <cellStyle name="20% - Акцент6 9 3 3" xfId="2197"/>
    <cellStyle name="20% - Акцент6 9 4" xfId="2707"/>
    <cellStyle name="20% - Акцент6 9 5" xfId="2195"/>
    <cellStyle name="20% - Акцент6 9_46EE.2011(v1.0)" xfId="536"/>
    <cellStyle name="40% - Accent1" xfId="537"/>
    <cellStyle name="40% - Accent1 2" xfId="538"/>
    <cellStyle name="40% - Accent1 2 2" xfId="2711"/>
    <cellStyle name="40% - Accent1 2 3" xfId="2199"/>
    <cellStyle name="40% - Accent1 3" xfId="539"/>
    <cellStyle name="40% - Accent1 3 2" xfId="2712"/>
    <cellStyle name="40% - Accent1 3 3" xfId="2200"/>
    <cellStyle name="40% - Accent1 4" xfId="2710"/>
    <cellStyle name="40% - Accent1 5" xfId="2198"/>
    <cellStyle name="40% - Accent1_46EE.2011(v1.0)" xfId="540"/>
    <cellStyle name="40% - Accent2" xfId="541"/>
    <cellStyle name="40% - Accent2 2" xfId="542"/>
    <cellStyle name="40% - Accent2 2 2" xfId="2714"/>
    <cellStyle name="40% - Accent2 2 3" xfId="2202"/>
    <cellStyle name="40% - Accent2 3" xfId="543"/>
    <cellStyle name="40% - Accent2 3 2" xfId="2715"/>
    <cellStyle name="40% - Accent2 3 3" xfId="2203"/>
    <cellStyle name="40% - Accent2 4" xfId="2713"/>
    <cellStyle name="40% - Accent2 5" xfId="2201"/>
    <cellStyle name="40% - Accent2_46EE.2011(v1.0)" xfId="544"/>
    <cellStyle name="40% - Accent3" xfId="545"/>
    <cellStyle name="40% - Accent3 2" xfId="546"/>
    <cellStyle name="40% - Accent3 2 2" xfId="2717"/>
    <cellStyle name="40% - Accent3 2 3" xfId="2205"/>
    <cellStyle name="40% - Accent3 3" xfId="547"/>
    <cellStyle name="40% - Accent3 3 2" xfId="2718"/>
    <cellStyle name="40% - Accent3 3 3" xfId="2206"/>
    <cellStyle name="40% - Accent3 4" xfId="2716"/>
    <cellStyle name="40% - Accent3 5" xfId="2204"/>
    <cellStyle name="40% - Accent3_46EE.2011(v1.0)" xfId="548"/>
    <cellStyle name="40% - Accent4" xfId="549"/>
    <cellStyle name="40% - Accent4 2" xfId="550"/>
    <cellStyle name="40% - Accent4 2 2" xfId="2720"/>
    <cellStyle name="40% - Accent4 2 3" xfId="2208"/>
    <cellStyle name="40% - Accent4 3" xfId="551"/>
    <cellStyle name="40% - Accent4 3 2" xfId="2721"/>
    <cellStyle name="40% - Accent4 3 3" xfId="2209"/>
    <cellStyle name="40% - Accent4 4" xfId="2719"/>
    <cellStyle name="40% - Accent4 5" xfId="2207"/>
    <cellStyle name="40% - Accent4_46EE.2011(v1.0)" xfId="552"/>
    <cellStyle name="40% - Accent5" xfId="553"/>
    <cellStyle name="40% - Accent5 2" xfId="554"/>
    <cellStyle name="40% - Accent5 2 2" xfId="2723"/>
    <cellStyle name="40% - Accent5 2 3" xfId="2211"/>
    <cellStyle name="40% - Accent5 3" xfId="555"/>
    <cellStyle name="40% - Accent5 3 2" xfId="2724"/>
    <cellStyle name="40% - Accent5 3 3" xfId="2212"/>
    <cellStyle name="40% - Accent5 4" xfId="2722"/>
    <cellStyle name="40% - Accent5 5" xfId="2210"/>
    <cellStyle name="40% - Accent5_46EE.2011(v1.0)" xfId="556"/>
    <cellStyle name="40% - Accent6" xfId="557"/>
    <cellStyle name="40% - Accent6 2" xfId="558"/>
    <cellStyle name="40% - Accent6 2 2" xfId="2726"/>
    <cellStyle name="40% - Accent6 2 3" xfId="2214"/>
    <cellStyle name="40% - Accent6 3" xfId="559"/>
    <cellStyle name="40% - Accent6 3 2" xfId="2727"/>
    <cellStyle name="40% - Accent6 3 3" xfId="2215"/>
    <cellStyle name="40% - Accent6 4" xfId="2725"/>
    <cellStyle name="40% - Accent6 5" xfId="2213"/>
    <cellStyle name="40% - Accent6_46EE.2011(v1.0)" xfId="560"/>
    <cellStyle name="40% - Акцент1 10" xfId="561"/>
    <cellStyle name="40% - Акцент1 10 2" xfId="2728"/>
    <cellStyle name="40% - Акцент1 10 3" xfId="2216"/>
    <cellStyle name="40% - Акцент1 11" xfId="562"/>
    <cellStyle name="40% - Акцент1 11 2" xfId="2729"/>
    <cellStyle name="40% - Акцент1 11 3" xfId="2217"/>
    <cellStyle name="40% - Акцент1 2" xfId="563"/>
    <cellStyle name="40% - Акцент1 2 2" xfId="564"/>
    <cellStyle name="40% - Акцент1 2 2 2" xfId="2731"/>
    <cellStyle name="40% - Акцент1 2 2 3" xfId="2219"/>
    <cellStyle name="40% - Акцент1 2 3" xfId="565"/>
    <cellStyle name="40% - Акцент1 2 3 2" xfId="2732"/>
    <cellStyle name="40% - Акцент1 2 3 3" xfId="2220"/>
    <cellStyle name="40% - Акцент1 2 4" xfId="2730"/>
    <cellStyle name="40% - Акцент1 2 5" xfId="2218"/>
    <cellStyle name="40% - Акцент1 2_46EE.2011(v1.0)" xfId="566"/>
    <cellStyle name="40% - Акцент1 3" xfId="567"/>
    <cellStyle name="40% - Акцент1 3 2" xfId="568"/>
    <cellStyle name="40% - Акцент1 3 2 2" xfId="2734"/>
    <cellStyle name="40% - Акцент1 3 2 3" xfId="2222"/>
    <cellStyle name="40% - Акцент1 3 3" xfId="569"/>
    <cellStyle name="40% - Акцент1 3 3 2" xfId="2735"/>
    <cellStyle name="40% - Акцент1 3 3 3" xfId="2223"/>
    <cellStyle name="40% - Акцент1 3 4" xfId="2733"/>
    <cellStyle name="40% - Акцент1 3 5" xfId="2221"/>
    <cellStyle name="40% - Акцент1 3_46EE.2011(v1.0)" xfId="570"/>
    <cellStyle name="40% - Акцент1 4" xfId="571"/>
    <cellStyle name="40% - Акцент1 4 2" xfId="572"/>
    <cellStyle name="40% - Акцент1 4 2 2" xfId="2737"/>
    <cellStyle name="40% - Акцент1 4 2 3" xfId="2225"/>
    <cellStyle name="40% - Акцент1 4 3" xfId="573"/>
    <cellStyle name="40% - Акцент1 4 3 2" xfId="2738"/>
    <cellStyle name="40% - Акцент1 4 3 3" xfId="2226"/>
    <cellStyle name="40% - Акцент1 4 4" xfId="2736"/>
    <cellStyle name="40% - Акцент1 4 5" xfId="2224"/>
    <cellStyle name="40% - Акцент1 4_46EE.2011(v1.0)" xfId="574"/>
    <cellStyle name="40% - Акцент1 5" xfId="575"/>
    <cellStyle name="40% - Акцент1 5 2" xfId="576"/>
    <cellStyle name="40% - Акцент1 5 2 2" xfId="2740"/>
    <cellStyle name="40% - Акцент1 5 2 3" xfId="2228"/>
    <cellStyle name="40% - Акцент1 5 3" xfId="577"/>
    <cellStyle name="40% - Акцент1 5 3 2" xfId="2741"/>
    <cellStyle name="40% - Акцент1 5 3 3" xfId="2229"/>
    <cellStyle name="40% - Акцент1 5 4" xfId="2739"/>
    <cellStyle name="40% - Акцент1 5 5" xfId="2227"/>
    <cellStyle name="40% - Акцент1 5_46EE.2011(v1.0)" xfId="578"/>
    <cellStyle name="40% - Акцент1 6" xfId="579"/>
    <cellStyle name="40% - Акцент1 6 2" xfId="580"/>
    <cellStyle name="40% - Акцент1 6 2 2" xfId="2743"/>
    <cellStyle name="40% - Акцент1 6 2 3" xfId="2231"/>
    <cellStyle name="40% - Акцент1 6 3" xfId="581"/>
    <cellStyle name="40% - Акцент1 6 3 2" xfId="2744"/>
    <cellStyle name="40% - Акцент1 6 3 3" xfId="2232"/>
    <cellStyle name="40% - Акцент1 6 4" xfId="2742"/>
    <cellStyle name="40% - Акцент1 6 5" xfId="2230"/>
    <cellStyle name="40% - Акцент1 6_46EE.2011(v1.0)" xfId="582"/>
    <cellStyle name="40% - Акцент1 7" xfId="583"/>
    <cellStyle name="40% - Акцент1 7 2" xfId="584"/>
    <cellStyle name="40% - Акцент1 7 2 2" xfId="2746"/>
    <cellStyle name="40% - Акцент1 7 2 3" xfId="2234"/>
    <cellStyle name="40% - Акцент1 7 3" xfId="585"/>
    <cellStyle name="40% - Акцент1 7 3 2" xfId="2747"/>
    <cellStyle name="40% - Акцент1 7 3 3" xfId="2235"/>
    <cellStyle name="40% - Акцент1 7 4" xfId="2745"/>
    <cellStyle name="40% - Акцент1 7 5" xfId="2233"/>
    <cellStyle name="40% - Акцент1 7_46EE.2011(v1.0)" xfId="586"/>
    <cellStyle name="40% - Акцент1 8" xfId="587"/>
    <cellStyle name="40% - Акцент1 8 2" xfId="588"/>
    <cellStyle name="40% - Акцент1 8 2 2" xfId="2749"/>
    <cellStyle name="40% - Акцент1 8 2 3" xfId="2237"/>
    <cellStyle name="40% - Акцент1 8 3" xfId="589"/>
    <cellStyle name="40% - Акцент1 8 3 2" xfId="2750"/>
    <cellStyle name="40% - Акцент1 8 3 3" xfId="2238"/>
    <cellStyle name="40% - Акцент1 8 4" xfId="2748"/>
    <cellStyle name="40% - Акцент1 8 5" xfId="2236"/>
    <cellStyle name="40% - Акцент1 8_46EE.2011(v1.0)" xfId="590"/>
    <cellStyle name="40% - Акцент1 9" xfId="591"/>
    <cellStyle name="40% - Акцент1 9 2" xfId="592"/>
    <cellStyle name="40% - Акцент1 9 2 2" xfId="2752"/>
    <cellStyle name="40% - Акцент1 9 2 3" xfId="2240"/>
    <cellStyle name="40% - Акцент1 9 3" xfId="593"/>
    <cellStyle name="40% - Акцент1 9 3 2" xfId="2753"/>
    <cellStyle name="40% - Акцент1 9 3 3" xfId="2241"/>
    <cellStyle name="40% - Акцент1 9 4" xfId="2751"/>
    <cellStyle name="40% - Акцент1 9 5" xfId="2239"/>
    <cellStyle name="40% - Акцент1 9_46EE.2011(v1.0)" xfId="594"/>
    <cellStyle name="40% - Акцент2 10" xfId="595"/>
    <cellStyle name="40% - Акцент2 10 2" xfId="2754"/>
    <cellStyle name="40% - Акцент2 10 3" xfId="2242"/>
    <cellStyle name="40% - Акцент2 11" xfId="596"/>
    <cellStyle name="40% - Акцент2 11 2" xfId="2755"/>
    <cellStyle name="40% - Акцент2 11 3" xfId="2243"/>
    <cellStyle name="40% - Акцент2 2" xfId="597"/>
    <cellStyle name="40% - Акцент2 2 2" xfId="598"/>
    <cellStyle name="40% - Акцент2 2 2 2" xfId="2757"/>
    <cellStyle name="40% - Акцент2 2 2 3" xfId="2245"/>
    <cellStyle name="40% - Акцент2 2 3" xfId="599"/>
    <cellStyle name="40% - Акцент2 2 3 2" xfId="2758"/>
    <cellStyle name="40% - Акцент2 2 3 3" xfId="2246"/>
    <cellStyle name="40% - Акцент2 2 4" xfId="2756"/>
    <cellStyle name="40% - Акцент2 2 5" xfId="2244"/>
    <cellStyle name="40% - Акцент2 2_46EE.2011(v1.0)" xfId="600"/>
    <cellStyle name="40% - Акцент2 3" xfId="601"/>
    <cellStyle name="40% - Акцент2 3 2" xfId="602"/>
    <cellStyle name="40% - Акцент2 3 2 2" xfId="2760"/>
    <cellStyle name="40% - Акцент2 3 2 3" xfId="2248"/>
    <cellStyle name="40% - Акцент2 3 3" xfId="603"/>
    <cellStyle name="40% - Акцент2 3 3 2" xfId="2761"/>
    <cellStyle name="40% - Акцент2 3 3 3" xfId="2249"/>
    <cellStyle name="40% - Акцент2 3 4" xfId="2759"/>
    <cellStyle name="40% - Акцент2 3 5" xfId="2247"/>
    <cellStyle name="40% - Акцент2 3_46EE.2011(v1.0)" xfId="604"/>
    <cellStyle name="40% - Акцент2 4" xfId="605"/>
    <cellStyle name="40% - Акцент2 4 2" xfId="606"/>
    <cellStyle name="40% - Акцент2 4 2 2" xfId="2763"/>
    <cellStyle name="40% - Акцент2 4 2 3" xfId="2251"/>
    <cellStyle name="40% - Акцент2 4 3" xfId="607"/>
    <cellStyle name="40% - Акцент2 4 3 2" xfId="2764"/>
    <cellStyle name="40% - Акцент2 4 3 3" xfId="2252"/>
    <cellStyle name="40% - Акцент2 4 4" xfId="2762"/>
    <cellStyle name="40% - Акцент2 4 5" xfId="2250"/>
    <cellStyle name="40% - Акцент2 4_46EE.2011(v1.0)" xfId="608"/>
    <cellStyle name="40% - Акцент2 5" xfId="609"/>
    <cellStyle name="40% - Акцент2 5 2" xfId="610"/>
    <cellStyle name="40% - Акцент2 5 2 2" xfId="2766"/>
    <cellStyle name="40% - Акцент2 5 2 3" xfId="2254"/>
    <cellStyle name="40% - Акцент2 5 3" xfId="611"/>
    <cellStyle name="40% - Акцент2 5 3 2" xfId="2767"/>
    <cellStyle name="40% - Акцент2 5 3 3" xfId="2255"/>
    <cellStyle name="40% - Акцент2 5 4" xfId="2765"/>
    <cellStyle name="40% - Акцент2 5 5" xfId="2253"/>
    <cellStyle name="40% - Акцент2 5_46EE.2011(v1.0)" xfId="612"/>
    <cellStyle name="40% - Акцент2 6" xfId="613"/>
    <cellStyle name="40% - Акцент2 6 2" xfId="614"/>
    <cellStyle name="40% - Акцент2 6 2 2" xfId="2769"/>
    <cellStyle name="40% - Акцент2 6 2 3" xfId="2257"/>
    <cellStyle name="40% - Акцент2 6 3" xfId="615"/>
    <cellStyle name="40% - Акцент2 6 3 2" xfId="2770"/>
    <cellStyle name="40% - Акцент2 6 3 3" xfId="2258"/>
    <cellStyle name="40% - Акцент2 6 4" xfId="2768"/>
    <cellStyle name="40% - Акцент2 6 5" xfId="2256"/>
    <cellStyle name="40% - Акцент2 6_46EE.2011(v1.0)" xfId="616"/>
    <cellStyle name="40% - Акцент2 7" xfId="617"/>
    <cellStyle name="40% - Акцент2 7 2" xfId="618"/>
    <cellStyle name="40% - Акцент2 7 2 2" xfId="2772"/>
    <cellStyle name="40% - Акцент2 7 2 3" xfId="2260"/>
    <cellStyle name="40% - Акцент2 7 3" xfId="619"/>
    <cellStyle name="40% - Акцент2 7 3 2" xfId="2773"/>
    <cellStyle name="40% - Акцент2 7 3 3" xfId="2261"/>
    <cellStyle name="40% - Акцент2 7 4" xfId="2771"/>
    <cellStyle name="40% - Акцент2 7 5" xfId="2259"/>
    <cellStyle name="40% - Акцент2 7_46EE.2011(v1.0)" xfId="620"/>
    <cellStyle name="40% - Акцент2 8" xfId="621"/>
    <cellStyle name="40% - Акцент2 8 2" xfId="622"/>
    <cellStyle name="40% - Акцент2 8 2 2" xfId="2775"/>
    <cellStyle name="40% - Акцент2 8 2 3" xfId="2263"/>
    <cellStyle name="40% - Акцент2 8 3" xfId="623"/>
    <cellStyle name="40% - Акцент2 8 3 2" xfId="2776"/>
    <cellStyle name="40% - Акцент2 8 3 3" xfId="2264"/>
    <cellStyle name="40% - Акцент2 8 4" xfId="2774"/>
    <cellStyle name="40% - Акцент2 8 5" xfId="2262"/>
    <cellStyle name="40% - Акцент2 8_46EE.2011(v1.0)" xfId="624"/>
    <cellStyle name="40% - Акцент2 9" xfId="625"/>
    <cellStyle name="40% - Акцент2 9 2" xfId="626"/>
    <cellStyle name="40% - Акцент2 9 2 2" xfId="2778"/>
    <cellStyle name="40% - Акцент2 9 2 3" xfId="2266"/>
    <cellStyle name="40% - Акцент2 9 3" xfId="627"/>
    <cellStyle name="40% - Акцент2 9 3 2" xfId="2779"/>
    <cellStyle name="40% - Акцент2 9 3 3" xfId="2267"/>
    <cellStyle name="40% - Акцент2 9 4" xfId="2777"/>
    <cellStyle name="40% - Акцент2 9 5" xfId="2265"/>
    <cellStyle name="40% - Акцент2 9_46EE.2011(v1.0)" xfId="628"/>
    <cellStyle name="40% - Акцент3 10" xfId="629"/>
    <cellStyle name="40% - Акцент3 10 2" xfId="2780"/>
    <cellStyle name="40% - Акцент3 10 3" xfId="2268"/>
    <cellStyle name="40% - Акцент3 11" xfId="630"/>
    <cellStyle name="40% - Акцент3 11 2" xfId="2781"/>
    <cellStyle name="40% - Акцент3 11 3" xfId="2269"/>
    <cellStyle name="40% - Акцент3 2" xfId="631"/>
    <cellStyle name="40% - Акцент3 2 2" xfId="632"/>
    <cellStyle name="40% - Акцент3 2 2 2" xfId="2783"/>
    <cellStyle name="40% - Акцент3 2 2 3" xfId="2271"/>
    <cellStyle name="40% - Акцент3 2 3" xfId="633"/>
    <cellStyle name="40% - Акцент3 2 3 2" xfId="2784"/>
    <cellStyle name="40% - Акцент3 2 3 3" xfId="2272"/>
    <cellStyle name="40% - Акцент3 2 4" xfId="2782"/>
    <cellStyle name="40% - Акцент3 2 5" xfId="2270"/>
    <cellStyle name="40% - Акцент3 2_46EE.2011(v1.0)" xfId="634"/>
    <cellStyle name="40% - Акцент3 3" xfId="635"/>
    <cellStyle name="40% - Акцент3 3 2" xfId="636"/>
    <cellStyle name="40% - Акцент3 3 2 2" xfId="2786"/>
    <cellStyle name="40% - Акцент3 3 2 3" xfId="2274"/>
    <cellStyle name="40% - Акцент3 3 3" xfId="637"/>
    <cellStyle name="40% - Акцент3 3 3 2" xfId="2787"/>
    <cellStyle name="40% - Акцент3 3 3 3" xfId="2275"/>
    <cellStyle name="40% - Акцент3 3 4" xfId="2785"/>
    <cellStyle name="40% - Акцент3 3 5" xfId="2273"/>
    <cellStyle name="40% - Акцент3 3_46EE.2011(v1.0)" xfId="638"/>
    <cellStyle name="40% - Акцент3 4" xfId="639"/>
    <cellStyle name="40% - Акцент3 4 2" xfId="640"/>
    <cellStyle name="40% - Акцент3 4 2 2" xfId="2789"/>
    <cellStyle name="40% - Акцент3 4 2 3" xfId="2277"/>
    <cellStyle name="40% - Акцент3 4 3" xfId="641"/>
    <cellStyle name="40% - Акцент3 4 3 2" xfId="2790"/>
    <cellStyle name="40% - Акцент3 4 3 3" xfId="2278"/>
    <cellStyle name="40% - Акцент3 4 4" xfId="2788"/>
    <cellStyle name="40% - Акцент3 4 5" xfId="2276"/>
    <cellStyle name="40% - Акцент3 4_46EE.2011(v1.0)" xfId="642"/>
    <cellStyle name="40% - Акцент3 5" xfId="643"/>
    <cellStyle name="40% - Акцент3 5 2" xfId="644"/>
    <cellStyle name="40% - Акцент3 5 2 2" xfId="2792"/>
    <cellStyle name="40% - Акцент3 5 2 3" xfId="2280"/>
    <cellStyle name="40% - Акцент3 5 3" xfId="645"/>
    <cellStyle name="40% - Акцент3 5 3 2" xfId="2793"/>
    <cellStyle name="40% - Акцент3 5 3 3" xfId="2281"/>
    <cellStyle name="40% - Акцент3 5 4" xfId="2791"/>
    <cellStyle name="40% - Акцент3 5 5" xfId="2279"/>
    <cellStyle name="40% - Акцент3 5_46EE.2011(v1.0)" xfId="646"/>
    <cellStyle name="40% - Акцент3 6" xfId="647"/>
    <cellStyle name="40% - Акцент3 6 2" xfId="648"/>
    <cellStyle name="40% - Акцент3 6 2 2" xfId="2795"/>
    <cellStyle name="40% - Акцент3 6 2 3" xfId="2283"/>
    <cellStyle name="40% - Акцент3 6 3" xfId="649"/>
    <cellStyle name="40% - Акцент3 6 3 2" xfId="2796"/>
    <cellStyle name="40% - Акцент3 6 3 3" xfId="2284"/>
    <cellStyle name="40% - Акцент3 6 4" xfId="2794"/>
    <cellStyle name="40% - Акцент3 6 5" xfId="2282"/>
    <cellStyle name="40% - Акцент3 6_46EE.2011(v1.0)" xfId="650"/>
    <cellStyle name="40% - Акцент3 7" xfId="651"/>
    <cellStyle name="40% - Акцент3 7 2" xfId="652"/>
    <cellStyle name="40% - Акцент3 7 2 2" xfId="2798"/>
    <cellStyle name="40% - Акцент3 7 2 3" xfId="2286"/>
    <cellStyle name="40% - Акцент3 7 3" xfId="653"/>
    <cellStyle name="40% - Акцент3 7 3 2" xfId="2799"/>
    <cellStyle name="40% - Акцент3 7 3 3" xfId="2287"/>
    <cellStyle name="40% - Акцент3 7 4" xfId="2797"/>
    <cellStyle name="40% - Акцент3 7 5" xfId="2285"/>
    <cellStyle name="40% - Акцент3 7_46EE.2011(v1.0)" xfId="654"/>
    <cellStyle name="40% - Акцент3 8" xfId="655"/>
    <cellStyle name="40% - Акцент3 8 2" xfId="656"/>
    <cellStyle name="40% - Акцент3 8 2 2" xfId="2801"/>
    <cellStyle name="40% - Акцент3 8 2 3" xfId="2289"/>
    <cellStyle name="40% - Акцент3 8 3" xfId="657"/>
    <cellStyle name="40% - Акцент3 8 3 2" xfId="2802"/>
    <cellStyle name="40% - Акцент3 8 3 3" xfId="2290"/>
    <cellStyle name="40% - Акцент3 8 4" xfId="2800"/>
    <cellStyle name="40% - Акцент3 8 5" xfId="2288"/>
    <cellStyle name="40% - Акцент3 8_46EE.2011(v1.0)" xfId="658"/>
    <cellStyle name="40% - Акцент3 9" xfId="659"/>
    <cellStyle name="40% - Акцент3 9 2" xfId="660"/>
    <cellStyle name="40% - Акцент3 9 2 2" xfId="2804"/>
    <cellStyle name="40% - Акцент3 9 2 3" xfId="2292"/>
    <cellStyle name="40% - Акцент3 9 3" xfId="661"/>
    <cellStyle name="40% - Акцент3 9 3 2" xfId="2805"/>
    <cellStyle name="40% - Акцент3 9 3 3" xfId="2293"/>
    <cellStyle name="40% - Акцент3 9 4" xfId="2803"/>
    <cellStyle name="40% - Акцент3 9 5" xfId="2291"/>
    <cellStyle name="40% - Акцент3 9_46EE.2011(v1.0)" xfId="662"/>
    <cellStyle name="40% - Акцент4 10" xfId="663"/>
    <cellStyle name="40% - Акцент4 10 2" xfId="2806"/>
    <cellStyle name="40% - Акцент4 10 3" xfId="2294"/>
    <cellStyle name="40% - Акцент4 11" xfId="664"/>
    <cellStyle name="40% - Акцент4 11 2" xfId="2807"/>
    <cellStyle name="40% - Акцент4 11 3" xfId="2295"/>
    <cellStyle name="40% - Акцент4 2" xfId="665"/>
    <cellStyle name="40% - Акцент4 2 2" xfId="666"/>
    <cellStyle name="40% - Акцент4 2 2 2" xfId="2809"/>
    <cellStyle name="40% - Акцент4 2 2 3" xfId="2297"/>
    <cellStyle name="40% - Акцент4 2 3" xfId="667"/>
    <cellStyle name="40% - Акцент4 2 3 2" xfId="2810"/>
    <cellStyle name="40% - Акцент4 2 3 3" xfId="2298"/>
    <cellStyle name="40% - Акцент4 2 4" xfId="2808"/>
    <cellStyle name="40% - Акцент4 2 5" xfId="2296"/>
    <cellStyle name="40% - Акцент4 2_46EE.2011(v1.0)" xfId="668"/>
    <cellStyle name="40% - Акцент4 3" xfId="669"/>
    <cellStyle name="40% - Акцент4 3 2" xfId="670"/>
    <cellStyle name="40% - Акцент4 3 2 2" xfId="2812"/>
    <cellStyle name="40% - Акцент4 3 2 3" xfId="2300"/>
    <cellStyle name="40% - Акцент4 3 3" xfId="671"/>
    <cellStyle name="40% - Акцент4 3 3 2" xfId="2813"/>
    <cellStyle name="40% - Акцент4 3 3 3" xfId="2301"/>
    <cellStyle name="40% - Акцент4 3 4" xfId="2811"/>
    <cellStyle name="40% - Акцент4 3 5" xfId="2299"/>
    <cellStyle name="40% - Акцент4 3_46EE.2011(v1.0)" xfId="672"/>
    <cellStyle name="40% - Акцент4 4" xfId="673"/>
    <cellStyle name="40% - Акцент4 4 2" xfId="674"/>
    <cellStyle name="40% - Акцент4 4 2 2" xfId="2815"/>
    <cellStyle name="40% - Акцент4 4 2 3" xfId="2303"/>
    <cellStyle name="40% - Акцент4 4 3" xfId="675"/>
    <cellStyle name="40% - Акцент4 4 3 2" xfId="2816"/>
    <cellStyle name="40% - Акцент4 4 3 3" xfId="2304"/>
    <cellStyle name="40% - Акцент4 4 4" xfId="2814"/>
    <cellStyle name="40% - Акцент4 4 5" xfId="2302"/>
    <cellStyle name="40% - Акцент4 4_46EE.2011(v1.0)" xfId="676"/>
    <cellStyle name="40% - Акцент4 5" xfId="677"/>
    <cellStyle name="40% - Акцент4 5 2" xfId="678"/>
    <cellStyle name="40% - Акцент4 5 2 2" xfId="2818"/>
    <cellStyle name="40% - Акцент4 5 2 3" xfId="2306"/>
    <cellStyle name="40% - Акцент4 5 3" xfId="679"/>
    <cellStyle name="40% - Акцент4 5 3 2" xfId="2819"/>
    <cellStyle name="40% - Акцент4 5 3 3" xfId="2307"/>
    <cellStyle name="40% - Акцент4 5 4" xfId="2817"/>
    <cellStyle name="40% - Акцент4 5 5" xfId="2305"/>
    <cellStyle name="40% - Акцент4 5_46EE.2011(v1.0)" xfId="680"/>
    <cellStyle name="40% - Акцент4 6" xfId="681"/>
    <cellStyle name="40% - Акцент4 6 2" xfId="682"/>
    <cellStyle name="40% - Акцент4 6 2 2" xfId="2821"/>
    <cellStyle name="40% - Акцент4 6 2 3" xfId="2309"/>
    <cellStyle name="40% - Акцент4 6 3" xfId="683"/>
    <cellStyle name="40% - Акцент4 6 3 2" xfId="2822"/>
    <cellStyle name="40% - Акцент4 6 3 3" xfId="2310"/>
    <cellStyle name="40% - Акцент4 6 4" xfId="2820"/>
    <cellStyle name="40% - Акцент4 6 5" xfId="2308"/>
    <cellStyle name="40% - Акцент4 6_46EE.2011(v1.0)" xfId="684"/>
    <cellStyle name="40% - Акцент4 7" xfId="685"/>
    <cellStyle name="40% - Акцент4 7 2" xfId="686"/>
    <cellStyle name="40% - Акцент4 7 2 2" xfId="2824"/>
    <cellStyle name="40% - Акцент4 7 2 3" xfId="2312"/>
    <cellStyle name="40% - Акцент4 7 3" xfId="687"/>
    <cellStyle name="40% - Акцент4 7 3 2" xfId="2825"/>
    <cellStyle name="40% - Акцент4 7 3 3" xfId="2313"/>
    <cellStyle name="40% - Акцент4 7 4" xfId="2823"/>
    <cellStyle name="40% - Акцент4 7 5" xfId="2311"/>
    <cellStyle name="40% - Акцент4 7_46EE.2011(v1.0)" xfId="688"/>
    <cellStyle name="40% - Акцент4 8" xfId="689"/>
    <cellStyle name="40% - Акцент4 8 2" xfId="690"/>
    <cellStyle name="40% - Акцент4 8 2 2" xfId="2827"/>
    <cellStyle name="40% - Акцент4 8 2 3" xfId="2315"/>
    <cellStyle name="40% - Акцент4 8 3" xfId="691"/>
    <cellStyle name="40% - Акцент4 8 3 2" xfId="2828"/>
    <cellStyle name="40% - Акцент4 8 3 3" xfId="2316"/>
    <cellStyle name="40% - Акцент4 8 4" xfId="2826"/>
    <cellStyle name="40% - Акцент4 8 5" xfId="2314"/>
    <cellStyle name="40% - Акцент4 8_46EE.2011(v1.0)" xfId="692"/>
    <cellStyle name="40% - Акцент4 9" xfId="693"/>
    <cellStyle name="40% - Акцент4 9 2" xfId="694"/>
    <cellStyle name="40% - Акцент4 9 2 2" xfId="2830"/>
    <cellStyle name="40% - Акцент4 9 2 3" xfId="2318"/>
    <cellStyle name="40% - Акцент4 9 3" xfId="695"/>
    <cellStyle name="40% - Акцент4 9 3 2" xfId="2831"/>
    <cellStyle name="40% - Акцент4 9 3 3" xfId="2319"/>
    <cellStyle name="40% - Акцент4 9 4" xfId="2829"/>
    <cellStyle name="40% - Акцент4 9 5" xfId="2317"/>
    <cellStyle name="40% - Акцент4 9_46EE.2011(v1.0)" xfId="696"/>
    <cellStyle name="40% - Акцент5 10" xfId="697"/>
    <cellStyle name="40% - Акцент5 10 2" xfId="2832"/>
    <cellStyle name="40% - Акцент5 10 3" xfId="2320"/>
    <cellStyle name="40% - Акцент5 11" xfId="698"/>
    <cellStyle name="40% - Акцент5 11 2" xfId="2833"/>
    <cellStyle name="40% - Акцент5 11 3" xfId="2321"/>
    <cellStyle name="40% - Акцент5 2" xfId="699"/>
    <cellStyle name="40% - Акцент5 2 2" xfId="700"/>
    <cellStyle name="40% - Акцент5 2 2 2" xfId="2835"/>
    <cellStyle name="40% - Акцент5 2 2 3" xfId="2323"/>
    <cellStyle name="40% - Акцент5 2 3" xfId="701"/>
    <cellStyle name="40% - Акцент5 2 3 2" xfId="2836"/>
    <cellStyle name="40% - Акцент5 2 3 3" xfId="2324"/>
    <cellStyle name="40% - Акцент5 2 4" xfId="2834"/>
    <cellStyle name="40% - Акцент5 2 5" xfId="2322"/>
    <cellStyle name="40% - Акцент5 2_46EE.2011(v1.0)" xfId="702"/>
    <cellStyle name="40% - Акцент5 3" xfId="703"/>
    <cellStyle name="40% - Акцент5 3 2" xfId="704"/>
    <cellStyle name="40% - Акцент5 3 2 2" xfId="2838"/>
    <cellStyle name="40% - Акцент5 3 2 3" xfId="2326"/>
    <cellStyle name="40% - Акцент5 3 3" xfId="705"/>
    <cellStyle name="40% - Акцент5 3 3 2" xfId="2839"/>
    <cellStyle name="40% - Акцент5 3 3 3" xfId="2327"/>
    <cellStyle name="40% - Акцент5 3 4" xfId="2837"/>
    <cellStyle name="40% - Акцент5 3 5" xfId="2325"/>
    <cellStyle name="40% - Акцент5 3_46EE.2011(v1.0)" xfId="706"/>
    <cellStyle name="40% - Акцент5 4" xfId="707"/>
    <cellStyle name="40% - Акцент5 4 2" xfId="708"/>
    <cellStyle name="40% - Акцент5 4 2 2" xfId="2841"/>
    <cellStyle name="40% - Акцент5 4 2 3" xfId="2329"/>
    <cellStyle name="40% - Акцент5 4 3" xfId="709"/>
    <cellStyle name="40% - Акцент5 4 3 2" xfId="2842"/>
    <cellStyle name="40% - Акцент5 4 3 3" xfId="2330"/>
    <cellStyle name="40% - Акцент5 4 4" xfId="2840"/>
    <cellStyle name="40% - Акцент5 4 5" xfId="2328"/>
    <cellStyle name="40% - Акцент5 4_46EE.2011(v1.0)" xfId="710"/>
    <cellStyle name="40% - Акцент5 5" xfId="711"/>
    <cellStyle name="40% - Акцент5 5 2" xfId="712"/>
    <cellStyle name="40% - Акцент5 5 2 2" xfId="2844"/>
    <cellStyle name="40% - Акцент5 5 2 3" xfId="2332"/>
    <cellStyle name="40% - Акцент5 5 3" xfId="713"/>
    <cellStyle name="40% - Акцент5 5 3 2" xfId="2845"/>
    <cellStyle name="40% - Акцент5 5 3 3" xfId="2333"/>
    <cellStyle name="40% - Акцент5 5 4" xfId="2843"/>
    <cellStyle name="40% - Акцент5 5 5" xfId="2331"/>
    <cellStyle name="40% - Акцент5 5_46EE.2011(v1.0)" xfId="714"/>
    <cellStyle name="40% - Акцент5 6" xfId="715"/>
    <cellStyle name="40% - Акцент5 6 2" xfId="716"/>
    <cellStyle name="40% - Акцент5 6 2 2" xfId="2847"/>
    <cellStyle name="40% - Акцент5 6 2 3" xfId="2335"/>
    <cellStyle name="40% - Акцент5 6 3" xfId="717"/>
    <cellStyle name="40% - Акцент5 6 3 2" xfId="2848"/>
    <cellStyle name="40% - Акцент5 6 3 3" xfId="2336"/>
    <cellStyle name="40% - Акцент5 6 4" xfId="2846"/>
    <cellStyle name="40% - Акцент5 6 5" xfId="2334"/>
    <cellStyle name="40% - Акцент5 6_46EE.2011(v1.0)" xfId="718"/>
    <cellStyle name="40% - Акцент5 7" xfId="719"/>
    <cellStyle name="40% - Акцент5 7 2" xfId="720"/>
    <cellStyle name="40% - Акцент5 7 2 2" xfId="2850"/>
    <cellStyle name="40% - Акцент5 7 2 3" xfId="2338"/>
    <cellStyle name="40% - Акцент5 7 3" xfId="721"/>
    <cellStyle name="40% - Акцент5 7 3 2" xfId="2851"/>
    <cellStyle name="40% - Акцент5 7 3 3" xfId="2339"/>
    <cellStyle name="40% - Акцент5 7 4" xfId="2849"/>
    <cellStyle name="40% - Акцент5 7 5" xfId="2337"/>
    <cellStyle name="40% - Акцент5 7_46EE.2011(v1.0)" xfId="722"/>
    <cellStyle name="40% - Акцент5 8" xfId="723"/>
    <cellStyle name="40% - Акцент5 8 2" xfId="724"/>
    <cellStyle name="40% - Акцент5 8 2 2" xfId="2853"/>
    <cellStyle name="40% - Акцент5 8 2 3" xfId="2341"/>
    <cellStyle name="40% - Акцент5 8 3" xfId="725"/>
    <cellStyle name="40% - Акцент5 8 3 2" xfId="2854"/>
    <cellStyle name="40% - Акцент5 8 3 3" xfId="2342"/>
    <cellStyle name="40% - Акцент5 8 4" xfId="2852"/>
    <cellStyle name="40% - Акцент5 8 5" xfId="2340"/>
    <cellStyle name="40% - Акцент5 8_46EE.2011(v1.0)" xfId="726"/>
    <cellStyle name="40% - Акцент5 9" xfId="727"/>
    <cellStyle name="40% - Акцент5 9 2" xfId="728"/>
    <cellStyle name="40% - Акцент5 9 2 2" xfId="2856"/>
    <cellStyle name="40% - Акцент5 9 2 3" xfId="2344"/>
    <cellStyle name="40% - Акцент5 9 3" xfId="729"/>
    <cellStyle name="40% - Акцент5 9 3 2" xfId="2857"/>
    <cellStyle name="40% - Акцент5 9 3 3" xfId="2345"/>
    <cellStyle name="40% - Акцент5 9 4" xfId="2855"/>
    <cellStyle name="40% - Акцент5 9 5" xfId="2343"/>
    <cellStyle name="40% - Акцент5 9_46EE.2011(v1.0)" xfId="730"/>
    <cellStyle name="40% - Акцент6 10" xfId="731"/>
    <cellStyle name="40% - Акцент6 10 2" xfId="2858"/>
    <cellStyle name="40% - Акцент6 10 3" xfId="2346"/>
    <cellStyle name="40% - Акцент6 11" xfId="732"/>
    <cellStyle name="40% - Акцент6 11 2" xfId="2859"/>
    <cellStyle name="40% - Акцент6 11 3" xfId="2347"/>
    <cellStyle name="40% - Акцент6 2" xfId="733"/>
    <cellStyle name="40% - Акцент6 2 2" xfId="734"/>
    <cellStyle name="40% - Акцент6 2 2 2" xfId="2861"/>
    <cellStyle name="40% - Акцент6 2 2 3" xfId="2349"/>
    <cellStyle name="40% - Акцент6 2 3" xfId="735"/>
    <cellStyle name="40% - Акцент6 2 3 2" xfId="2862"/>
    <cellStyle name="40% - Акцент6 2 3 3" xfId="2350"/>
    <cellStyle name="40% - Акцент6 2 4" xfId="2860"/>
    <cellStyle name="40% - Акцент6 2 5" xfId="2348"/>
    <cellStyle name="40% - Акцент6 2_46EE.2011(v1.0)" xfId="736"/>
    <cellStyle name="40% - Акцент6 3" xfId="737"/>
    <cellStyle name="40% - Акцент6 3 2" xfId="738"/>
    <cellStyle name="40% - Акцент6 3 2 2" xfId="2864"/>
    <cellStyle name="40% - Акцент6 3 2 3" xfId="2352"/>
    <cellStyle name="40% - Акцент6 3 3" xfId="739"/>
    <cellStyle name="40% - Акцент6 3 3 2" xfId="2865"/>
    <cellStyle name="40% - Акцент6 3 3 3" xfId="2353"/>
    <cellStyle name="40% - Акцент6 3 4" xfId="2863"/>
    <cellStyle name="40% - Акцент6 3 5" xfId="2351"/>
    <cellStyle name="40% - Акцент6 3_46EE.2011(v1.0)" xfId="740"/>
    <cellStyle name="40% - Акцент6 4" xfId="741"/>
    <cellStyle name="40% - Акцент6 4 2" xfId="742"/>
    <cellStyle name="40% - Акцент6 4 2 2" xfId="2867"/>
    <cellStyle name="40% - Акцент6 4 2 3" xfId="2355"/>
    <cellStyle name="40% - Акцент6 4 3" xfId="743"/>
    <cellStyle name="40% - Акцент6 4 3 2" xfId="2868"/>
    <cellStyle name="40% - Акцент6 4 3 3" xfId="2356"/>
    <cellStyle name="40% - Акцент6 4 4" xfId="2866"/>
    <cellStyle name="40% - Акцент6 4 5" xfId="2354"/>
    <cellStyle name="40% - Акцент6 4_46EE.2011(v1.0)" xfId="744"/>
    <cellStyle name="40% - Акцент6 5" xfId="745"/>
    <cellStyle name="40% - Акцент6 5 2" xfId="746"/>
    <cellStyle name="40% - Акцент6 5 2 2" xfId="2870"/>
    <cellStyle name="40% - Акцент6 5 2 3" xfId="2358"/>
    <cellStyle name="40% - Акцент6 5 3" xfId="747"/>
    <cellStyle name="40% - Акцент6 5 3 2" xfId="2871"/>
    <cellStyle name="40% - Акцент6 5 3 3" xfId="2359"/>
    <cellStyle name="40% - Акцент6 5 4" xfId="2869"/>
    <cellStyle name="40% - Акцент6 5 5" xfId="2357"/>
    <cellStyle name="40% - Акцент6 5_46EE.2011(v1.0)" xfId="748"/>
    <cellStyle name="40% - Акцент6 6" xfId="749"/>
    <cellStyle name="40% - Акцент6 6 2" xfId="750"/>
    <cellStyle name="40% - Акцент6 6 2 2" xfId="2873"/>
    <cellStyle name="40% - Акцент6 6 2 3" xfId="2361"/>
    <cellStyle name="40% - Акцент6 6 3" xfId="751"/>
    <cellStyle name="40% - Акцент6 6 3 2" xfId="2874"/>
    <cellStyle name="40% - Акцент6 6 3 3" xfId="2362"/>
    <cellStyle name="40% - Акцент6 6 4" xfId="2872"/>
    <cellStyle name="40% - Акцент6 6 5" xfId="2360"/>
    <cellStyle name="40% - Акцент6 6_46EE.2011(v1.0)" xfId="752"/>
    <cellStyle name="40% - Акцент6 7" xfId="753"/>
    <cellStyle name="40% - Акцент6 7 2" xfId="754"/>
    <cellStyle name="40% - Акцент6 7 2 2" xfId="2876"/>
    <cellStyle name="40% - Акцент6 7 2 3" xfId="2364"/>
    <cellStyle name="40% - Акцент6 7 3" xfId="755"/>
    <cellStyle name="40% - Акцент6 7 3 2" xfId="2877"/>
    <cellStyle name="40% - Акцент6 7 3 3" xfId="2365"/>
    <cellStyle name="40% - Акцент6 7 4" xfId="2875"/>
    <cellStyle name="40% - Акцент6 7 5" xfId="2363"/>
    <cellStyle name="40% - Акцент6 7_46EE.2011(v1.0)" xfId="756"/>
    <cellStyle name="40% - Акцент6 8" xfId="757"/>
    <cellStyle name="40% - Акцент6 8 2" xfId="758"/>
    <cellStyle name="40% - Акцент6 8 2 2" xfId="2879"/>
    <cellStyle name="40% - Акцент6 8 2 3" xfId="2367"/>
    <cellStyle name="40% - Акцент6 8 3" xfId="759"/>
    <cellStyle name="40% - Акцент6 8 3 2" xfId="2880"/>
    <cellStyle name="40% - Акцент6 8 3 3" xfId="2368"/>
    <cellStyle name="40% - Акцент6 8 4" xfId="2878"/>
    <cellStyle name="40% - Акцент6 8 5" xfId="2366"/>
    <cellStyle name="40% - Акцент6 8_46EE.2011(v1.0)" xfId="760"/>
    <cellStyle name="40% - Акцент6 9" xfId="761"/>
    <cellStyle name="40% - Акцент6 9 2" xfId="762"/>
    <cellStyle name="40% - Акцент6 9 2 2" xfId="2882"/>
    <cellStyle name="40% - Акцент6 9 2 3" xfId="2370"/>
    <cellStyle name="40% - Акцент6 9 3" xfId="763"/>
    <cellStyle name="40% - Акцент6 9 3 2" xfId="2883"/>
    <cellStyle name="40% - Акцент6 9 3 3" xfId="2371"/>
    <cellStyle name="40% - Акцент6 9 4" xfId="2881"/>
    <cellStyle name="40% - Акцент6 9 5" xfId="2369"/>
    <cellStyle name="40% - Акцент6 9_46EE.2011(v1.0)" xfId="764"/>
    <cellStyle name="60% - Accent1" xfId="765"/>
    <cellStyle name="60% - Accent2" xfId="766"/>
    <cellStyle name="60% - Accent3" xfId="767"/>
    <cellStyle name="60% - Accent4" xfId="768"/>
    <cellStyle name="60% - Accent5" xfId="769"/>
    <cellStyle name="60% - Accent6" xfId="770"/>
    <cellStyle name="60% - Акцент1 10" xfId="771"/>
    <cellStyle name="60% - Акцент1 2" xfId="772"/>
    <cellStyle name="60% - Акцент1 2 2" xfId="773"/>
    <cellStyle name="60% - Акцент1 3" xfId="774"/>
    <cellStyle name="60% - Акцент1 3 2" xfId="775"/>
    <cellStyle name="60% - Акцент1 4" xfId="776"/>
    <cellStyle name="60% - Акцент1 4 2" xfId="777"/>
    <cellStyle name="60% - Акцент1 5" xfId="778"/>
    <cellStyle name="60% - Акцент1 5 2" xfId="779"/>
    <cellStyle name="60% - Акцент1 6" xfId="780"/>
    <cellStyle name="60% - Акцент1 6 2" xfId="781"/>
    <cellStyle name="60% - Акцент1 7" xfId="782"/>
    <cellStyle name="60% - Акцент1 7 2" xfId="783"/>
    <cellStyle name="60% - Акцент1 8" xfId="784"/>
    <cellStyle name="60% - Акцент1 8 2" xfId="785"/>
    <cellStyle name="60% - Акцент1 9" xfId="786"/>
    <cellStyle name="60% - Акцент1 9 2" xfId="787"/>
    <cellStyle name="60% - Акцент2 10" xfId="788"/>
    <cellStyle name="60% - Акцент2 2" xfId="789"/>
    <cellStyle name="60% - Акцент2 2 2" xfId="790"/>
    <cellStyle name="60% - Акцент2 3" xfId="791"/>
    <cellStyle name="60% - Акцент2 3 2" xfId="792"/>
    <cellStyle name="60% - Акцент2 4" xfId="793"/>
    <cellStyle name="60% - Акцент2 4 2" xfId="794"/>
    <cellStyle name="60% - Акцент2 5" xfId="795"/>
    <cellStyle name="60% - Акцент2 5 2" xfId="796"/>
    <cellStyle name="60% - Акцент2 6" xfId="797"/>
    <cellStyle name="60% - Акцент2 6 2" xfId="798"/>
    <cellStyle name="60% - Акцент2 7" xfId="799"/>
    <cellStyle name="60% - Акцент2 7 2" xfId="800"/>
    <cellStyle name="60% - Акцент2 8" xfId="801"/>
    <cellStyle name="60% - Акцент2 8 2" xfId="802"/>
    <cellStyle name="60% - Акцент2 9" xfId="803"/>
    <cellStyle name="60% - Акцент2 9 2" xfId="804"/>
    <cellStyle name="60% - Акцент3 10" xfId="805"/>
    <cellStyle name="60% - Акцент3 2" xfId="806"/>
    <cellStyle name="60% - Акцент3 2 2" xfId="807"/>
    <cellStyle name="60% - Акцент3 3" xfId="808"/>
    <cellStyle name="60% - Акцент3 3 2" xfId="809"/>
    <cellStyle name="60% - Акцент3 4" xfId="810"/>
    <cellStyle name="60% - Акцент3 4 2" xfId="811"/>
    <cellStyle name="60% - Акцент3 5" xfId="812"/>
    <cellStyle name="60% - Акцент3 5 2" xfId="813"/>
    <cellStyle name="60% - Акцент3 6" xfId="814"/>
    <cellStyle name="60% - Акцент3 6 2" xfId="815"/>
    <cellStyle name="60% - Акцент3 7" xfId="816"/>
    <cellStyle name="60% - Акцент3 7 2" xfId="817"/>
    <cellStyle name="60% - Акцент3 8" xfId="818"/>
    <cellStyle name="60% - Акцент3 8 2" xfId="819"/>
    <cellStyle name="60% - Акцент3 9" xfId="820"/>
    <cellStyle name="60% - Акцент3 9 2" xfId="821"/>
    <cellStyle name="60% - Акцент4 10" xfId="822"/>
    <cellStyle name="60% - Акцент4 2" xfId="823"/>
    <cellStyle name="60% - Акцент4 2 2" xfId="824"/>
    <cellStyle name="60% - Акцент4 3" xfId="825"/>
    <cellStyle name="60% - Акцент4 3 2" xfId="826"/>
    <cellStyle name="60% - Акцент4 4" xfId="827"/>
    <cellStyle name="60% - Акцент4 4 2" xfId="828"/>
    <cellStyle name="60% - Акцент4 5" xfId="829"/>
    <cellStyle name="60% - Акцент4 5 2" xfId="830"/>
    <cellStyle name="60% - Акцент4 6" xfId="831"/>
    <cellStyle name="60% - Акцент4 6 2" xfId="832"/>
    <cellStyle name="60% - Акцент4 7" xfId="833"/>
    <cellStyle name="60% - Акцент4 7 2" xfId="834"/>
    <cellStyle name="60% - Акцент4 8" xfId="835"/>
    <cellStyle name="60% - Акцент4 8 2" xfId="836"/>
    <cellStyle name="60% - Акцент4 9" xfId="837"/>
    <cellStyle name="60% - Акцент4 9 2" xfId="838"/>
    <cellStyle name="60% - Акцент5 10" xfId="839"/>
    <cellStyle name="60% - Акцент5 2" xfId="840"/>
    <cellStyle name="60% - Акцент5 2 2" xfId="841"/>
    <cellStyle name="60% - Акцент5 3" xfId="842"/>
    <cellStyle name="60% - Акцент5 3 2" xfId="843"/>
    <cellStyle name="60% - Акцент5 4" xfId="844"/>
    <cellStyle name="60% - Акцент5 4 2" xfId="845"/>
    <cellStyle name="60% - Акцент5 5" xfId="846"/>
    <cellStyle name="60% - Акцент5 5 2" xfId="847"/>
    <cellStyle name="60% - Акцент5 6" xfId="848"/>
    <cellStyle name="60% - Акцент5 6 2" xfId="849"/>
    <cellStyle name="60% - Акцент5 7" xfId="850"/>
    <cellStyle name="60% - Акцент5 7 2" xfId="851"/>
    <cellStyle name="60% - Акцент5 8" xfId="852"/>
    <cellStyle name="60% - Акцент5 8 2" xfId="853"/>
    <cellStyle name="60% - Акцент5 9" xfId="854"/>
    <cellStyle name="60% - Акцент5 9 2" xfId="855"/>
    <cellStyle name="60% - Акцент6 10" xfId="856"/>
    <cellStyle name="60% - Акцент6 2" xfId="857"/>
    <cellStyle name="60% - Акцент6 2 2" xfId="858"/>
    <cellStyle name="60% - Акцент6 3" xfId="859"/>
    <cellStyle name="60% - Акцент6 3 2" xfId="860"/>
    <cellStyle name="60% - Акцент6 4" xfId="861"/>
    <cellStyle name="60% - Акцент6 4 2" xfId="862"/>
    <cellStyle name="60% - Акцент6 5" xfId="863"/>
    <cellStyle name="60% - Акцент6 5 2" xfId="864"/>
    <cellStyle name="60% - Акцент6 6" xfId="865"/>
    <cellStyle name="60% - Акцент6 6 2" xfId="866"/>
    <cellStyle name="60% - Акцент6 7" xfId="867"/>
    <cellStyle name="60% - Акцент6 7 2" xfId="868"/>
    <cellStyle name="60% - Акцент6 8" xfId="869"/>
    <cellStyle name="60% - Акцент6 8 2" xfId="870"/>
    <cellStyle name="60% - Акцент6 9" xfId="871"/>
    <cellStyle name="60% - Акцент6 9 2" xfId="872"/>
    <cellStyle name="Accent1" xfId="873"/>
    <cellStyle name="Accent2" xfId="874"/>
    <cellStyle name="Accent3" xfId="875"/>
    <cellStyle name="Accent4" xfId="876"/>
    <cellStyle name="Accent5" xfId="877"/>
    <cellStyle name="Accent6" xfId="878"/>
    <cellStyle name="Ăčďĺđńńűëęŕ" xfId="879"/>
    <cellStyle name="AFE" xfId="880"/>
    <cellStyle name="Áĺççŕůčňíűé" xfId="881"/>
    <cellStyle name="Äĺíĺćíűé [0]_(ňŕá 3č)" xfId="882"/>
    <cellStyle name="Äĺíĺćíűé_(ňŕá 3č)" xfId="883"/>
    <cellStyle name="Bad" xfId="884"/>
    <cellStyle name="Blue" xfId="885"/>
    <cellStyle name="Body_$Dollars" xfId="886"/>
    <cellStyle name="Calculation" xfId="887"/>
    <cellStyle name="Cells 2" xfId="888"/>
    <cellStyle name="Check Cell" xfId="889"/>
    <cellStyle name="Chek" xfId="890"/>
    <cellStyle name="Comma [0]_Adjusted FS 1299" xfId="891"/>
    <cellStyle name="Comma 0" xfId="892"/>
    <cellStyle name="Comma 0*" xfId="893"/>
    <cellStyle name="Comma 2" xfId="894"/>
    <cellStyle name="Comma 3*" xfId="895"/>
    <cellStyle name="Comma_Adjusted FS 1299" xfId="896"/>
    <cellStyle name="Comma0" xfId="897"/>
    <cellStyle name="Çŕůčňíűé" xfId="898"/>
    <cellStyle name="Currency [0]" xfId="899"/>
    <cellStyle name="Currency [0] 2" xfId="900"/>
    <cellStyle name="Currency [0] 2 2" xfId="901"/>
    <cellStyle name="Currency [0] 2 3" xfId="902"/>
    <cellStyle name="Currency [0] 2 4" xfId="903"/>
    <cellStyle name="Currency [0] 2 5" xfId="904"/>
    <cellStyle name="Currency [0] 2 6" xfId="905"/>
    <cellStyle name="Currency [0] 2 7" xfId="906"/>
    <cellStyle name="Currency [0] 2 8" xfId="907"/>
    <cellStyle name="Currency [0] 2 9" xfId="908"/>
    <cellStyle name="Currency [0] 3" xfId="909"/>
    <cellStyle name="Currency [0] 3 2" xfId="910"/>
    <cellStyle name="Currency [0] 3 3" xfId="911"/>
    <cellStyle name="Currency [0] 3 4" xfId="912"/>
    <cellStyle name="Currency [0] 3 5" xfId="913"/>
    <cellStyle name="Currency [0] 3 6" xfId="914"/>
    <cellStyle name="Currency [0] 3 7" xfId="915"/>
    <cellStyle name="Currency [0] 3 8" xfId="916"/>
    <cellStyle name="Currency [0] 3 9" xfId="917"/>
    <cellStyle name="Currency [0] 4" xfId="918"/>
    <cellStyle name="Currency [0] 4 2" xfId="919"/>
    <cellStyle name="Currency [0] 4 3" xfId="920"/>
    <cellStyle name="Currency [0] 4 4" xfId="921"/>
    <cellStyle name="Currency [0] 4 5" xfId="922"/>
    <cellStyle name="Currency [0] 4 6" xfId="923"/>
    <cellStyle name="Currency [0] 4 7" xfId="924"/>
    <cellStyle name="Currency [0] 4 8" xfId="925"/>
    <cellStyle name="Currency [0] 4 9" xfId="926"/>
    <cellStyle name="Currency [0] 5" xfId="927"/>
    <cellStyle name="Currency [0] 5 2" xfId="928"/>
    <cellStyle name="Currency [0] 5 3" xfId="929"/>
    <cellStyle name="Currency [0] 5 4" xfId="930"/>
    <cellStyle name="Currency [0] 5 5" xfId="931"/>
    <cellStyle name="Currency [0] 5 6" xfId="932"/>
    <cellStyle name="Currency [0] 5 7" xfId="933"/>
    <cellStyle name="Currency [0] 5 8" xfId="934"/>
    <cellStyle name="Currency [0] 5 9" xfId="935"/>
    <cellStyle name="Currency [0] 6" xfId="936"/>
    <cellStyle name="Currency [0] 6 2" xfId="937"/>
    <cellStyle name="Currency [0] 6 3" xfId="938"/>
    <cellStyle name="Currency [0] 7" xfId="939"/>
    <cellStyle name="Currency [0] 7 2" xfId="940"/>
    <cellStyle name="Currency [0] 7 3" xfId="941"/>
    <cellStyle name="Currency [0] 8" xfId="942"/>
    <cellStyle name="Currency [0] 8 2" xfId="943"/>
    <cellStyle name="Currency [0] 8 3" xfId="944"/>
    <cellStyle name="Currency 0" xfId="945"/>
    <cellStyle name="Currency 2" xfId="946"/>
    <cellStyle name="Currency_06_9m" xfId="947"/>
    <cellStyle name="Currency0" xfId="948"/>
    <cellStyle name="Currency2" xfId="949"/>
    <cellStyle name="Date" xfId="950"/>
    <cellStyle name="Date Aligned" xfId="951"/>
    <cellStyle name="Dates" xfId="952"/>
    <cellStyle name="Dezimal [0]_NEGS" xfId="953"/>
    <cellStyle name="Dezimal_NEGS" xfId="954"/>
    <cellStyle name="Dotted Line" xfId="955"/>
    <cellStyle name="E&amp;Y House" xfId="956"/>
    <cellStyle name="E-mail" xfId="957"/>
    <cellStyle name="E-mail 2" xfId="958"/>
    <cellStyle name="E-mail 2 2" xfId="2936"/>
    <cellStyle name="E-mail 2 2 2" xfId="3220"/>
    <cellStyle name="E-mail 3" xfId="2994"/>
    <cellStyle name="E-mail 3 2" xfId="3253"/>
    <cellStyle name="E-mail_EE.2REK.P2011.4.78(v0.3)" xfId="959"/>
    <cellStyle name="Euro" xfId="960"/>
    <cellStyle name="ew" xfId="961"/>
    <cellStyle name="Excel Built-in Normal" xfId="962"/>
    <cellStyle name="Explanatory Text" xfId="963"/>
    <cellStyle name="F2" xfId="964"/>
    <cellStyle name="F2 2" xfId="965"/>
    <cellStyle name="F2 3" xfId="3021"/>
    <cellStyle name="F3" xfId="966"/>
    <cellStyle name="F3 2" xfId="967"/>
    <cellStyle name="F3 3" xfId="3029"/>
    <cellStyle name="F4" xfId="968"/>
    <cellStyle name="F4 2" xfId="969"/>
    <cellStyle name="F4 3" xfId="3019"/>
    <cellStyle name="F5" xfId="970"/>
    <cellStyle name="F5 2" xfId="971"/>
    <cellStyle name="F5 3" xfId="2961"/>
    <cellStyle name="F6" xfId="972"/>
    <cellStyle name="F6 2" xfId="973"/>
    <cellStyle name="F6 3" xfId="2981"/>
    <cellStyle name="F7" xfId="974"/>
    <cellStyle name="F7 2" xfId="975"/>
    <cellStyle name="F7 3" xfId="2980"/>
    <cellStyle name="F8" xfId="976"/>
    <cellStyle name="F8 2" xfId="977"/>
    <cellStyle name="F8 3" xfId="2979"/>
    <cellStyle name="Fixed" xfId="978"/>
    <cellStyle name="fo]_x000d__x000a_UserName=Murat Zelef_x000d__x000a_UserCompany=Bumerang_x000d__x000a__x000d__x000a_[File Paths]_x000d__x000a_WorkingDirectory=C:\EQUIS\DLWIN_x000d__x000a_DownLoader=C" xfId="979"/>
    <cellStyle name="Followed Hyperlink" xfId="980"/>
    <cellStyle name="Footnote" xfId="981"/>
    <cellStyle name="Good" xfId="982"/>
    <cellStyle name="hard no" xfId="983"/>
    <cellStyle name="Hard Percent" xfId="984"/>
    <cellStyle name="hardno" xfId="985"/>
    <cellStyle name="Header" xfId="986"/>
    <cellStyle name="Header 3" xfId="987"/>
    <cellStyle name="Heading" xfId="988"/>
    <cellStyle name="Heading 1" xfId="989"/>
    <cellStyle name="Heading 2" xfId="990"/>
    <cellStyle name="Heading 3" xfId="991"/>
    <cellStyle name="Heading 4" xfId="992"/>
    <cellStyle name="Heading_GP.ITOG.4.78(v1.0) - для разделения" xfId="993"/>
    <cellStyle name="Heading2" xfId="994"/>
    <cellStyle name="Heading2 2" xfId="995"/>
    <cellStyle name="Heading2 2 2" xfId="2977"/>
    <cellStyle name="Heading2 2 2 2" xfId="3245"/>
    <cellStyle name="Heading2 3" xfId="2978"/>
    <cellStyle name="Heading2 3 2" xfId="3246"/>
    <cellStyle name="Heading2_EE.2REK.P2011.4.78(v0.3)" xfId="996"/>
    <cellStyle name="Hyperlink" xfId="997"/>
    <cellStyle name="Îáű÷íűé__FES" xfId="998"/>
    <cellStyle name="Îáû÷íûé_cogs" xfId="999"/>
    <cellStyle name="Îňęđűâŕâřŕ˙ń˙ ăčďĺđńńűëęŕ" xfId="1000"/>
    <cellStyle name="Info" xfId="1001"/>
    <cellStyle name="Input" xfId="1002"/>
    <cellStyle name="InputCurrency" xfId="1003"/>
    <cellStyle name="InputCurrency2" xfId="1004"/>
    <cellStyle name="InputMultiple1" xfId="1005"/>
    <cellStyle name="InputPercent1" xfId="1006"/>
    <cellStyle name="Inputs" xfId="1007"/>
    <cellStyle name="Inputs (const)" xfId="1008"/>
    <cellStyle name="Inputs (const) 2" xfId="1009"/>
    <cellStyle name="Inputs (const) 2 2" xfId="2974"/>
    <cellStyle name="Inputs (const) 2 2 2" xfId="3242"/>
    <cellStyle name="Inputs (const) 3" xfId="2975"/>
    <cellStyle name="Inputs (const) 3 2" xfId="3243"/>
    <cellStyle name="Inputs (const)_EE.2REK.P2011.4.78(v0.3)" xfId="1010"/>
    <cellStyle name="Inputs 10" xfId="3040"/>
    <cellStyle name="Inputs 10 2" xfId="3272"/>
    <cellStyle name="Inputs 100" xfId="3140"/>
    <cellStyle name="Inputs 100 2" xfId="3359"/>
    <cellStyle name="Inputs 101" xfId="3120"/>
    <cellStyle name="Inputs 101 2" xfId="3339"/>
    <cellStyle name="Inputs 102" xfId="3141"/>
    <cellStyle name="Inputs 102 2" xfId="3360"/>
    <cellStyle name="Inputs 103" xfId="3119"/>
    <cellStyle name="Inputs 103 2" xfId="3338"/>
    <cellStyle name="Inputs 104" xfId="3142"/>
    <cellStyle name="Inputs 104 2" xfId="3361"/>
    <cellStyle name="Inputs 105" xfId="3168"/>
    <cellStyle name="Inputs 105 2" xfId="3387"/>
    <cellStyle name="Inputs 106" xfId="3155"/>
    <cellStyle name="Inputs 106 2" xfId="3374"/>
    <cellStyle name="Inputs 107" xfId="3156"/>
    <cellStyle name="Inputs 107 2" xfId="3375"/>
    <cellStyle name="Inputs 108" xfId="3154"/>
    <cellStyle name="Inputs 108 2" xfId="3373"/>
    <cellStyle name="Inputs 109" xfId="3157"/>
    <cellStyle name="Inputs 109 2" xfId="3376"/>
    <cellStyle name="Inputs 11" xfId="3046"/>
    <cellStyle name="Inputs 11 2" xfId="3278"/>
    <cellStyle name="Inputs 110" xfId="3153"/>
    <cellStyle name="Inputs 110 2" xfId="3372"/>
    <cellStyle name="Inputs 111" xfId="3158"/>
    <cellStyle name="Inputs 111 2" xfId="3377"/>
    <cellStyle name="Inputs 112" xfId="3152"/>
    <cellStyle name="Inputs 112 2" xfId="3371"/>
    <cellStyle name="Inputs 113" xfId="3159"/>
    <cellStyle name="Inputs 113 2" xfId="3378"/>
    <cellStyle name="Inputs 114" xfId="3151"/>
    <cellStyle name="Inputs 114 2" xfId="3370"/>
    <cellStyle name="Inputs 115" xfId="3160"/>
    <cellStyle name="Inputs 115 2" xfId="3379"/>
    <cellStyle name="Inputs 116" xfId="3150"/>
    <cellStyle name="Inputs 116 2" xfId="3369"/>
    <cellStyle name="Inputs 117" xfId="3161"/>
    <cellStyle name="Inputs 117 2" xfId="3380"/>
    <cellStyle name="Inputs 118" xfId="3149"/>
    <cellStyle name="Inputs 118 2" xfId="3368"/>
    <cellStyle name="Inputs 119" xfId="3162"/>
    <cellStyle name="Inputs 119 2" xfId="3381"/>
    <cellStyle name="Inputs 12" xfId="3039"/>
    <cellStyle name="Inputs 12 2" xfId="3271"/>
    <cellStyle name="Inputs 120" xfId="3148"/>
    <cellStyle name="Inputs 120 2" xfId="3367"/>
    <cellStyle name="Inputs 121" xfId="3163"/>
    <cellStyle name="Inputs 121 2" xfId="3382"/>
    <cellStyle name="Inputs 122" xfId="3147"/>
    <cellStyle name="Inputs 122 2" xfId="3366"/>
    <cellStyle name="Inputs 123" xfId="3164"/>
    <cellStyle name="Inputs 123 2" xfId="3383"/>
    <cellStyle name="Inputs 124" xfId="3146"/>
    <cellStyle name="Inputs 124 2" xfId="3365"/>
    <cellStyle name="Inputs 125" xfId="3165"/>
    <cellStyle name="Inputs 125 2" xfId="3384"/>
    <cellStyle name="Inputs 126" xfId="3145"/>
    <cellStyle name="Inputs 126 2" xfId="3364"/>
    <cellStyle name="Inputs 127" xfId="3166"/>
    <cellStyle name="Inputs 127 2" xfId="3385"/>
    <cellStyle name="Inputs 128" xfId="3144"/>
    <cellStyle name="Inputs 128 2" xfId="3363"/>
    <cellStyle name="Inputs 129" xfId="3167"/>
    <cellStyle name="Inputs 129 2" xfId="3386"/>
    <cellStyle name="Inputs 13" xfId="3047"/>
    <cellStyle name="Inputs 13 2" xfId="3279"/>
    <cellStyle name="Inputs 130" xfId="3193"/>
    <cellStyle name="Inputs 130 2" xfId="3412"/>
    <cellStyle name="Inputs 131" xfId="3180"/>
    <cellStyle name="Inputs 131 2" xfId="3399"/>
    <cellStyle name="Inputs 132" xfId="3181"/>
    <cellStyle name="Inputs 132 2" xfId="3400"/>
    <cellStyle name="Inputs 133" xfId="3179"/>
    <cellStyle name="Inputs 133 2" xfId="3398"/>
    <cellStyle name="Inputs 134" xfId="3182"/>
    <cellStyle name="Inputs 134 2" xfId="3401"/>
    <cellStyle name="Inputs 135" xfId="3178"/>
    <cellStyle name="Inputs 135 2" xfId="3397"/>
    <cellStyle name="Inputs 136" xfId="3183"/>
    <cellStyle name="Inputs 136 2" xfId="3402"/>
    <cellStyle name="Inputs 137" xfId="3177"/>
    <cellStyle name="Inputs 137 2" xfId="3396"/>
    <cellStyle name="Inputs 138" xfId="3184"/>
    <cellStyle name="Inputs 138 2" xfId="3403"/>
    <cellStyle name="Inputs 139" xfId="3176"/>
    <cellStyle name="Inputs 139 2" xfId="3395"/>
    <cellStyle name="Inputs 14" xfId="3038"/>
    <cellStyle name="Inputs 14 2" xfId="3270"/>
    <cellStyle name="Inputs 140" xfId="3185"/>
    <cellStyle name="Inputs 140 2" xfId="3404"/>
    <cellStyle name="Inputs 141" xfId="3175"/>
    <cellStyle name="Inputs 141 2" xfId="3394"/>
    <cellStyle name="Inputs 142" xfId="3186"/>
    <cellStyle name="Inputs 142 2" xfId="3405"/>
    <cellStyle name="Inputs 143" xfId="3174"/>
    <cellStyle name="Inputs 143 2" xfId="3393"/>
    <cellStyle name="Inputs 144" xfId="3187"/>
    <cellStyle name="Inputs 144 2" xfId="3406"/>
    <cellStyle name="Inputs 145" xfId="3173"/>
    <cellStyle name="Inputs 145 2" xfId="3392"/>
    <cellStyle name="Inputs 146" xfId="3188"/>
    <cellStyle name="Inputs 146 2" xfId="3407"/>
    <cellStyle name="Inputs 147" xfId="3172"/>
    <cellStyle name="Inputs 147 2" xfId="3391"/>
    <cellStyle name="Inputs 148" xfId="3189"/>
    <cellStyle name="Inputs 148 2" xfId="3408"/>
    <cellStyle name="Inputs 149" xfId="3171"/>
    <cellStyle name="Inputs 149 2" xfId="3390"/>
    <cellStyle name="Inputs 15" xfId="3048"/>
    <cellStyle name="Inputs 15 2" xfId="3280"/>
    <cellStyle name="Inputs 150" xfId="3190"/>
    <cellStyle name="Inputs 150 2" xfId="3409"/>
    <cellStyle name="Inputs 151" xfId="3170"/>
    <cellStyle name="Inputs 151 2" xfId="3389"/>
    <cellStyle name="Inputs 152" xfId="3191"/>
    <cellStyle name="Inputs 152 2" xfId="3410"/>
    <cellStyle name="Inputs 153" xfId="3169"/>
    <cellStyle name="Inputs 153 2" xfId="3388"/>
    <cellStyle name="Inputs 154" xfId="3192"/>
    <cellStyle name="Inputs 154 2" xfId="3411"/>
    <cellStyle name="Inputs 155" xfId="3218"/>
    <cellStyle name="Inputs 155 2" xfId="3437"/>
    <cellStyle name="Inputs 156" xfId="3205"/>
    <cellStyle name="Inputs 156 2" xfId="3424"/>
    <cellStyle name="Inputs 157" xfId="3206"/>
    <cellStyle name="Inputs 157 2" xfId="3425"/>
    <cellStyle name="Inputs 158" xfId="3204"/>
    <cellStyle name="Inputs 158 2" xfId="3423"/>
    <cellStyle name="Inputs 159" xfId="3207"/>
    <cellStyle name="Inputs 159 2" xfId="3426"/>
    <cellStyle name="Inputs 16" xfId="3037"/>
    <cellStyle name="Inputs 16 2" xfId="3269"/>
    <cellStyle name="Inputs 160" xfId="3203"/>
    <cellStyle name="Inputs 160 2" xfId="3422"/>
    <cellStyle name="Inputs 161" xfId="3208"/>
    <cellStyle name="Inputs 161 2" xfId="3427"/>
    <cellStyle name="Inputs 162" xfId="3202"/>
    <cellStyle name="Inputs 162 2" xfId="3421"/>
    <cellStyle name="Inputs 163" xfId="3209"/>
    <cellStyle name="Inputs 163 2" xfId="3428"/>
    <cellStyle name="Inputs 164" xfId="3201"/>
    <cellStyle name="Inputs 164 2" xfId="3420"/>
    <cellStyle name="Inputs 165" xfId="3210"/>
    <cellStyle name="Inputs 165 2" xfId="3429"/>
    <cellStyle name="Inputs 166" xfId="3200"/>
    <cellStyle name="Inputs 166 2" xfId="3419"/>
    <cellStyle name="Inputs 167" xfId="3211"/>
    <cellStyle name="Inputs 167 2" xfId="3430"/>
    <cellStyle name="Inputs 168" xfId="3199"/>
    <cellStyle name="Inputs 168 2" xfId="3418"/>
    <cellStyle name="Inputs 169" xfId="3212"/>
    <cellStyle name="Inputs 169 2" xfId="3431"/>
    <cellStyle name="Inputs 17" xfId="3049"/>
    <cellStyle name="Inputs 17 2" xfId="3281"/>
    <cellStyle name="Inputs 170" xfId="3198"/>
    <cellStyle name="Inputs 170 2" xfId="3417"/>
    <cellStyle name="Inputs 171" xfId="3213"/>
    <cellStyle name="Inputs 171 2" xfId="3432"/>
    <cellStyle name="Inputs 172" xfId="3197"/>
    <cellStyle name="Inputs 172 2" xfId="3416"/>
    <cellStyle name="Inputs 173" xfId="3214"/>
    <cellStyle name="Inputs 173 2" xfId="3433"/>
    <cellStyle name="Inputs 174" xfId="3196"/>
    <cellStyle name="Inputs 174 2" xfId="3415"/>
    <cellStyle name="Inputs 175" xfId="3215"/>
    <cellStyle name="Inputs 175 2" xfId="3434"/>
    <cellStyle name="Inputs 176" xfId="3195"/>
    <cellStyle name="Inputs 176 2" xfId="3414"/>
    <cellStyle name="Inputs 177" xfId="3216"/>
    <cellStyle name="Inputs 177 2" xfId="3435"/>
    <cellStyle name="Inputs 178" xfId="3194"/>
    <cellStyle name="Inputs 178 2" xfId="3413"/>
    <cellStyle name="Inputs 179" xfId="3217"/>
    <cellStyle name="Inputs 179 2" xfId="3436"/>
    <cellStyle name="Inputs 18" xfId="3036"/>
    <cellStyle name="Inputs 18 2" xfId="3268"/>
    <cellStyle name="Inputs 19" xfId="3043"/>
    <cellStyle name="Inputs 19 2" xfId="3275"/>
    <cellStyle name="Inputs 2" xfId="1011"/>
    <cellStyle name="Inputs 2 2" xfId="2973"/>
    <cellStyle name="Inputs 2 2 2" xfId="3241"/>
    <cellStyle name="Inputs 20" xfId="3035"/>
    <cellStyle name="Inputs 20 2" xfId="3267"/>
    <cellStyle name="Inputs 21" xfId="3050"/>
    <cellStyle name="Inputs 21 2" xfId="3282"/>
    <cellStyle name="Inputs 22" xfId="3034"/>
    <cellStyle name="Inputs 22 2" xfId="3266"/>
    <cellStyle name="Inputs 23" xfId="3051"/>
    <cellStyle name="Inputs 23 2" xfId="3283"/>
    <cellStyle name="Inputs 24" xfId="3033"/>
    <cellStyle name="Inputs 24 2" xfId="3265"/>
    <cellStyle name="Inputs 25" xfId="3052"/>
    <cellStyle name="Inputs 25 2" xfId="3284"/>
    <cellStyle name="Inputs 26" xfId="3032"/>
    <cellStyle name="Inputs 26 2" xfId="3264"/>
    <cellStyle name="Inputs 27" xfId="3053"/>
    <cellStyle name="Inputs 27 2" xfId="3285"/>
    <cellStyle name="Inputs 28" xfId="3031"/>
    <cellStyle name="Inputs 28 2" xfId="3263"/>
    <cellStyle name="Inputs 29" xfId="3054"/>
    <cellStyle name="Inputs 29 2" xfId="3286"/>
    <cellStyle name="Inputs 3" xfId="2976"/>
    <cellStyle name="Inputs 3 2" xfId="3244"/>
    <cellStyle name="Inputs 30" xfId="3093"/>
    <cellStyle name="Inputs 30 2" xfId="3312"/>
    <cellStyle name="Inputs 31" xfId="3080"/>
    <cellStyle name="Inputs 31 2" xfId="3299"/>
    <cellStyle name="Inputs 32" xfId="3081"/>
    <cellStyle name="Inputs 32 2" xfId="3300"/>
    <cellStyle name="Inputs 33" xfId="3079"/>
    <cellStyle name="Inputs 33 2" xfId="3298"/>
    <cellStyle name="Inputs 34" xfId="3082"/>
    <cellStyle name="Inputs 34 2" xfId="3301"/>
    <cellStyle name="Inputs 35" xfId="3078"/>
    <cellStyle name="Inputs 35 2" xfId="3297"/>
    <cellStyle name="Inputs 36" xfId="3083"/>
    <cellStyle name="Inputs 36 2" xfId="3302"/>
    <cellStyle name="Inputs 37" xfId="3077"/>
    <cellStyle name="Inputs 37 2" xfId="3296"/>
    <cellStyle name="Inputs 38" xfId="3084"/>
    <cellStyle name="Inputs 38 2" xfId="3303"/>
    <cellStyle name="Inputs 39" xfId="3076"/>
    <cellStyle name="Inputs 39 2" xfId="3295"/>
    <cellStyle name="Inputs 4" xfId="2939"/>
    <cellStyle name="Inputs 4 2" xfId="3223"/>
    <cellStyle name="Inputs 40" xfId="3085"/>
    <cellStyle name="Inputs 40 2" xfId="3304"/>
    <cellStyle name="Inputs 41" xfId="3075"/>
    <cellStyle name="Inputs 41 2" xfId="3294"/>
    <cellStyle name="Inputs 42" xfId="3086"/>
    <cellStyle name="Inputs 42 2" xfId="3305"/>
    <cellStyle name="Inputs 43" xfId="3074"/>
    <cellStyle name="Inputs 43 2" xfId="3293"/>
    <cellStyle name="Inputs 44" xfId="3087"/>
    <cellStyle name="Inputs 44 2" xfId="3306"/>
    <cellStyle name="Inputs 45" xfId="3073"/>
    <cellStyle name="Inputs 45 2" xfId="3292"/>
    <cellStyle name="Inputs 46" xfId="3088"/>
    <cellStyle name="Inputs 46 2" xfId="3307"/>
    <cellStyle name="Inputs 47" xfId="3072"/>
    <cellStyle name="Inputs 47 2" xfId="3291"/>
    <cellStyle name="Inputs 48" xfId="3089"/>
    <cellStyle name="Inputs 48 2" xfId="3308"/>
    <cellStyle name="Inputs 49" xfId="3071"/>
    <cellStyle name="Inputs 49 2" xfId="3290"/>
    <cellStyle name="Inputs 5" xfId="3055"/>
    <cellStyle name="Inputs 5 2" xfId="3287"/>
    <cellStyle name="Inputs 50" xfId="3090"/>
    <cellStyle name="Inputs 50 2" xfId="3309"/>
    <cellStyle name="Inputs 51" xfId="3070"/>
    <cellStyle name="Inputs 51 2" xfId="3289"/>
    <cellStyle name="Inputs 52" xfId="3091"/>
    <cellStyle name="Inputs 52 2" xfId="3310"/>
    <cellStyle name="Inputs 53" xfId="3069"/>
    <cellStyle name="Inputs 53 2" xfId="3288"/>
    <cellStyle name="Inputs 54" xfId="3092"/>
    <cellStyle name="Inputs 54 2" xfId="3311"/>
    <cellStyle name="Inputs 55" xfId="3118"/>
    <cellStyle name="Inputs 55 2" xfId="3337"/>
    <cellStyle name="Inputs 56" xfId="3105"/>
    <cellStyle name="Inputs 56 2" xfId="3324"/>
    <cellStyle name="Inputs 57" xfId="3106"/>
    <cellStyle name="Inputs 57 2" xfId="3325"/>
    <cellStyle name="Inputs 58" xfId="3104"/>
    <cellStyle name="Inputs 58 2" xfId="3323"/>
    <cellStyle name="Inputs 59" xfId="3107"/>
    <cellStyle name="Inputs 59 2" xfId="3326"/>
    <cellStyle name="Inputs 6" xfId="3042"/>
    <cellStyle name="Inputs 6 2" xfId="3274"/>
    <cellStyle name="Inputs 60" xfId="3103"/>
    <cellStyle name="Inputs 60 2" xfId="3322"/>
    <cellStyle name="Inputs 61" xfId="3108"/>
    <cellStyle name="Inputs 61 2" xfId="3327"/>
    <cellStyle name="Inputs 62" xfId="3102"/>
    <cellStyle name="Inputs 62 2" xfId="3321"/>
    <cellStyle name="Inputs 63" xfId="3109"/>
    <cellStyle name="Inputs 63 2" xfId="3328"/>
    <cellStyle name="Inputs 64" xfId="3101"/>
    <cellStyle name="Inputs 64 2" xfId="3320"/>
    <cellStyle name="Inputs 65" xfId="3110"/>
    <cellStyle name="Inputs 65 2" xfId="3329"/>
    <cellStyle name="Inputs 66" xfId="3100"/>
    <cellStyle name="Inputs 66 2" xfId="3319"/>
    <cellStyle name="Inputs 67" xfId="3111"/>
    <cellStyle name="Inputs 67 2" xfId="3330"/>
    <cellStyle name="Inputs 68" xfId="3099"/>
    <cellStyle name="Inputs 68 2" xfId="3318"/>
    <cellStyle name="Inputs 69" xfId="3112"/>
    <cellStyle name="Inputs 69 2" xfId="3331"/>
    <cellStyle name="Inputs 7" xfId="3044"/>
    <cellStyle name="Inputs 7 2" xfId="3276"/>
    <cellStyle name="Inputs 70" xfId="3098"/>
    <cellStyle name="Inputs 70 2" xfId="3317"/>
    <cellStyle name="Inputs 71" xfId="3113"/>
    <cellStyle name="Inputs 71 2" xfId="3332"/>
    <cellStyle name="Inputs 72" xfId="3097"/>
    <cellStyle name="Inputs 72 2" xfId="3316"/>
    <cellStyle name="Inputs 73" xfId="3114"/>
    <cellStyle name="Inputs 73 2" xfId="3333"/>
    <cellStyle name="Inputs 74" xfId="3096"/>
    <cellStyle name="Inputs 74 2" xfId="3315"/>
    <cellStyle name="Inputs 75" xfId="3115"/>
    <cellStyle name="Inputs 75 2" xfId="3334"/>
    <cellStyle name="Inputs 76" xfId="3095"/>
    <cellStyle name="Inputs 76 2" xfId="3314"/>
    <cellStyle name="Inputs 77" xfId="3116"/>
    <cellStyle name="Inputs 77 2" xfId="3335"/>
    <cellStyle name="Inputs 78" xfId="3094"/>
    <cellStyle name="Inputs 78 2" xfId="3313"/>
    <cellStyle name="Inputs 79" xfId="3117"/>
    <cellStyle name="Inputs 79 2" xfId="3336"/>
    <cellStyle name="Inputs 8" xfId="3041"/>
    <cellStyle name="Inputs 8 2" xfId="3273"/>
    <cellStyle name="Inputs 80" xfId="3143"/>
    <cellStyle name="Inputs 80 2" xfId="3362"/>
    <cellStyle name="Inputs 81" xfId="3130"/>
    <cellStyle name="Inputs 81 2" xfId="3349"/>
    <cellStyle name="Inputs 82" xfId="3131"/>
    <cellStyle name="Inputs 82 2" xfId="3350"/>
    <cellStyle name="Inputs 83" xfId="3129"/>
    <cellStyle name="Inputs 83 2" xfId="3348"/>
    <cellStyle name="Inputs 84" xfId="3132"/>
    <cellStyle name="Inputs 84 2" xfId="3351"/>
    <cellStyle name="Inputs 85" xfId="3128"/>
    <cellStyle name="Inputs 85 2" xfId="3347"/>
    <cellStyle name="Inputs 86" xfId="3133"/>
    <cellStyle name="Inputs 86 2" xfId="3352"/>
    <cellStyle name="Inputs 87" xfId="3127"/>
    <cellStyle name="Inputs 87 2" xfId="3346"/>
    <cellStyle name="Inputs 88" xfId="3134"/>
    <cellStyle name="Inputs 88 2" xfId="3353"/>
    <cellStyle name="Inputs 89" xfId="3126"/>
    <cellStyle name="Inputs 89 2" xfId="3345"/>
    <cellStyle name="Inputs 9" xfId="3045"/>
    <cellStyle name="Inputs 9 2" xfId="3277"/>
    <cellStyle name="Inputs 90" xfId="3135"/>
    <cellStyle name="Inputs 90 2" xfId="3354"/>
    <cellStyle name="Inputs 91" xfId="3125"/>
    <cellStyle name="Inputs 91 2" xfId="3344"/>
    <cellStyle name="Inputs 92" xfId="3136"/>
    <cellStyle name="Inputs 92 2" xfId="3355"/>
    <cellStyle name="Inputs 93" xfId="3124"/>
    <cellStyle name="Inputs 93 2" xfId="3343"/>
    <cellStyle name="Inputs 94" xfId="3137"/>
    <cellStyle name="Inputs 94 2" xfId="3356"/>
    <cellStyle name="Inputs 95" xfId="3123"/>
    <cellStyle name="Inputs 95 2" xfId="3342"/>
    <cellStyle name="Inputs 96" xfId="3138"/>
    <cellStyle name="Inputs 96 2" xfId="3357"/>
    <cellStyle name="Inputs 97" xfId="3122"/>
    <cellStyle name="Inputs 97 2" xfId="3341"/>
    <cellStyle name="Inputs 98" xfId="3139"/>
    <cellStyle name="Inputs 98 2" xfId="3358"/>
    <cellStyle name="Inputs 99" xfId="3121"/>
    <cellStyle name="Inputs 99 2" xfId="3340"/>
    <cellStyle name="Inputs Co" xfId="1012"/>
    <cellStyle name="Inputs_46EE.2011(v1.0)" xfId="1013"/>
    <cellStyle name="Linked Cell" xfId="1014"/>
    <cellStyle name="Millares [0]_RESULTS" xfId="1015"/>
    <cellStyle name="Millares_RESULTS" xfId="1016"/>
    <cellStyle name="Milliers [0]_RESULTS" xfId="1017"/>
    <cellStyle name="Milliers_RESULTS" xfId="1018"/>
    <cellStyle name="mnb" xfId="1019"/>
    <cellStyle name="Moneda [0]_RESULTS" xfId="1020"/>
    <cellStyle name="Moneda_RESULTS" xfId="1021"/>
    <cellStyle name="Monétaire [0]_RESULTS" xfId="1022"/>
    <cellStyle name="Monétaire_RESULTS" xfId="1023"/>
    <cellStyle name="Multiple" xfId="1024"/>
    <cellStyle name="Multiple1" xfId="1025"/>
    <cellStyle name="MultipleBelow" xfId="1026"/>
    <cellStyle name="namber" xfId="1027"/>
    <cellStyle name="Neutral" xfId="1028"/>
    <cellStyle name="Norma11l" xfId="1029"/>
    <cellStyle name="normal" xfId="1030"/>
    <cellStyle name="Normal - Style1" xfId="1031"/>
    <cellStyle name="normal 10" xfId="1032"/>
    <cellStyle name="Normal 2" xfId="1033"/>
    <cellStyle name="Normal 2 2" xfId="1034"/>
    <cellStyle name="Normal 2 3" xfId="1035"/>
    <cellStyle name="Normal 2_Инвестпрограмма" xfId="1036"/>
    <cellStyle name="normal 3" xfId="1037"/>
    <cellStyle name="normal 4" xfId="1038"/>
    <cellStyle name="normal 5" xfId="1039"/>
    <cellStyle name="normal 6" xfId="1040"/>
    <cellStyle name="normal 7" xfId="1041"/>
    <cellStyle name="normal 8" xfId="1042"/>
    <cellStyle name="normal 9" xfId="1043"/>
    <cellStyle name="Normal." xfId="1044"/>
    <cellStyle name="Normal_06_9m" xfId="1045"/>
    <cellStyle name="Normal1" xfId="1046"/>
    <cellStyle name="Normal2" xfId="1047"/>
    <cellStyle name="NormalGB" xfId="1048"/>
    <cellStyle name="Normalny_24. 02. 97." xfId="1049"/>
    <cellStyle name="normбlnм_laroux" xfId="1050"/>
    <cellStyle name="Note" xfId="1051"/>
    <cellStyle name="number" xfId="1052"/>
    <cellStyle name="Ôčíŕíńîâűé [0]_(ňŕá 3č)" xfId="1053"/>
    <cellStyle name="Ôčíŕíńîâűé_(ňŕá 3č)" xfId="1054"/>
    <cellStyle name="Option" xfId="1055"/>
    <cellStyle name="Òûñÿ÷è [0]_cogs" xfId="1056"/>
    <cellStyle name="Òûñÿ÷è_cogs" xfId="1057"/>
    <cellStyle name="Output" xfId="1058"/>
    <cellStyle name="Page Number" xfId="1059"/>
    <cellStyle name="pb_page_heading_LS" xfId="1060"/>
    <cellStyle name="Percent_RS_Lianozovo-Samara_9m01" xfId="1061"/>
    <cellStyle name="Percent1" xfId="1062"/>
    <cellStyle name="Piug" xfId="1063"/>
    <cellStyle name="Plug" xfId="1064"/>
    <cellStyle name="Price_Body" xfId="1065"/>
    <cellStyle name="prochrek" xfId="1066"/>
    <cellStyle name="Protected" xfId="1067"/>
    <cellStyle name="Salomon Logo" xfId="1068"/>
    <cellStyle name="SAPBEXaggData" xfId="1069"/>
    <cellStyle name="SAPBEXaggDataEmph" xfId="1070"/>
    <cellStyle name="SAPBEXaggItem" xfId="1071"/>
    <cellStyle name="SAPBEXaggItemX" xfId="1072"/>
    <cellStyle name="SAPBEXchaText" xfId="1073"/>
    <cellStyle name="SAPBEXexcBad7" xfId="1074"/>
    <cellStyle name="SAPBEXexcBad8" xfId="1075"/>
    <cellStyle name="SAPBEXexcBad9" xfId="1076"/>
    <cellStyle name="SAPBEXexcCritical4" xfId="1077"/>
    <cellStyle name="SAPBEXexcCritical5" xfId="1078"/>
    <cellStyle name="SAPBEXexcCritical6" xfId="1079"/>
    <cellStyle name="SAPBEXexcGood1" xfId="1080"/>
    <cellStyle name="SAPBEXexcGood2" xfId="1081"/>
    <cellStyle name="SAPBEXexcGood3" xfId="1082"/>
    <cellStyle name="SAPBEXfilterDrill" xfId="1083"/>
    <cellStyle name="SAPBEXfilterItem" xfId="1084"/>
    <cellStyle name="SAPBEXfilterText" xfId="1085"/>
    <cellStyle name="SAPBEXformats" xfId="1086"/>
    <cellStyle name="SAPBEXheaderItem" xfId="1087"/>
    <cellStyle name="SAPBEXheaderText" xfId="1088"/>
    <cellStyle name="SAPBEXHLevel0" xfId="1089"/>
    <cellStyle name="SAPBEXHLevel0X" xfId="1090"/>
    <cellStyle name="SAPBEXHLevel1" xfId="1091"/>
    <cellStyle name="SAPBEXHLevel1X" xfId="1092"/>
    <cellStyle name="SAPBEXHLevel2" xfId="1093"/>
    <cellStyle name="SAPBEXHLevel2X" xfId="1094"/>
    <cellStyle name="SAPBEXHLevel3" xfId="1095"/>
    <cellStyle name="SAPBEXHLevel3X" xfId="1096"/>
    <cellStyle name="SAPBEXinputData" xfId="1097"/>
    <cellStyle name="SAPBEXresData" xfId="1098"/>
    <cellStyle name="SAPBEXresDataEmph" xfId="1099"/>
    <cellStyle name="SAPBEXresItem" xfId="1100"/>
    <cellStyle name="SAPBEXresItemX" xfId="1101"/>
    <cellStyle name="SAPBEXstdData" xfId="1102"/>
    <cellStyle name="SAPBEXstdDataEmph" xfId="1103"/>
    <cellStyle name="SAPBEXstdItem" xfId="1104"/>
    <cellStyle name="SAPBEXstdItemX" xfId="1105"/>
    <cellStyle name="SAPBEXtitle" xfId="1106"/>
    <cellStyle name="SAPBEXundefined" xfId="1107"/>
    <cellStyle name="st1" xfId="1108"/>
    <cellStyle name="Standard_NEGS" xfId="1109"/>
    <cellStyle name="Style 1" xfId="1110"/>
    <cellStyle name="Table Head" xfId="1111"/>
    <cellStyle name="Table Head Aligned" xfId="1112"/>
    <cellStyle name="Table Head Blue" xfId="1113"/>
    <cellStyle name="Table Head Green" xfId="1114"/>
    <cellStyle name="Table Head_Val_Sum_Graph" xfId="1115"/>
    <cellStyle name="Table Heading" xfId="1116"/>
    <cellStyle name="Table Heading 2" xfId="1117"/>
    <cellStyle name="Table Heading 2 2" xfId="2971"/>
    <cellStyle name="Table Heading 2 2 2" xfId="3239"/>
    <cellStyle name="Table Heading 3" xfId="2972"/>
    <cellStyle name="Table Heading 3 2" xfId="3240"/>
    <cellStyle name="Table Heading_EE.2REK.P2011.4.78(v0.3)" xfId="1118"/>
    <cellStyle name="Table Text" xfId="1119"/>
    <cellStyle name="Table Title" xfId="1120"/>
    <cellStyle name="Table Units" xfId="1121"/>
    <cellStyle name="Table_Header" xfId="1122"/>
    <cellStyle name="Text" xfId="1123"/>
    <cellStyle name="Text 1" xfId="1124"/>
    <cellStyle name="Text Head" xfId="1125"/>
    <cellStyle name="Text Head 1" xfId="1126"/>
    <cellStyle name="Title" xfId="1127"/>
    <cellStyle name="Title 4" xfId="1128"/>
    <cellStyle name="Total" xfId="1129"/>
    <cellStyle name="TotalCurrency" xfId="1130"/>
    <cellStyle name="Underline_Single" xfId="1131"/>
    <cellStyle name="Unit" xfId="1132"/>
    <cellStyle name="Warning Text" xfId="1133"/>
    <cellStyle name="year" xfId="1134"/>
    <cellStyle name="Акцент1 10" xfId="1135"/>
    <cellStyle name="Акцент1 2" xfId="1136"/>
    <cellStyle name="Акцент1 2 2" xfId="1137"/>
    <cellStyle name="Акцент1 3" xfId="1138"/>
    <cellStyle name="Акцент1 3 2" xfId="1139"/>
    <cellStyle name="Акцент1 4" xfId="1140"/>
    <cellStyle name="Акцент1 4 2" xfId="1141"/>
    <cellStyle name="Акцент1 5" xfId="1142"/>
    <cellStyle name="Акцент1 5 2" xfId="1143"/>
    <cellStyle name="Акцент1 6" xfId="1144"/>
    <cellStyle name="Акцент1 6 2" xfId="1145"/>
    <cellStyle name="Акцент1 7" xfId="1146"/>
    <cellStyle name="Акцент1 7 2" xfId="1147"/>
    <cellStyle name="Акцент1 8" xfId="1148"/>
    <cellStyle name="Акцент1 8 2" xfId="1149"/>
    <cellStyle name="Акцент1 9" xfId="1150"/>
    <cellStyle name="Акцент1 9 2" xfId="1151"/>
    <cellStyle name="Акцент2 10" xfId="1152"/>
    <cellStyle name="Акцент2 2" xfId="1153"/>
    <cellStyle name="Акцент2 2 2" xfId="1154"/>
    <cellStyle name="Акцент2 3" xfId="1155"/>
    <cellStyle name="Акцент2 3 2" xfId="1156"/>
    <cellStyle name="Акцент2 4" xfId="1157"/>
    <cellStyle name="Акцент2 4 2" xfId="1158"/>
    <cellStyle name="Акцент2 5" xfId="1159"/>
    <cellStyle name="Акцент2 5 2" xfId="1160"/>
    <cellStyle name="Акцент2 6" xfId="1161"/>
    <cellStyle name="Акцент2 6 2" xfId="1162"/>
    <cellStyle name="Акцент2 7" xfId="1163"/>
    <cellStyle name="Акцент2 7 2" xfId="1164"/>
    <cellStyle name="Акцент2 8" xfId="1165"/>
    <cellStyle name="Акцент2 8 2" xfId="1166"/>
    <cellStyle name="Акцент2 9" xfId="1167"/>
    <cellStyle name="Акцент2 9 2" xfId="1168"/>
    <cellStyle name="Акцент3 10" xfId="1169"/>
    <cellStyle name="Акцент3 2" xfId="1170"/>
    <cellStyle name="Акцент3 2 2" xfId="1171"/>
    <cellStyle name="Акцент3 3" xfId="1172"/>
    <cellStyle name="Акцент3 3 2" xfId="1173"/>
    <cellStyle name="Акцент3 4" xfId="1174"/>
    <cellStyle name="Акцент3 4 2" xfId="1175"/>
    <cellStyle name="Акцент3 5" xfId="1176"/>
    <cellStyle name="Акцент3 5 2" xfId="1177"/>
    <cellStyle name="Акцент3 6" xfId="1178"/>
    <cellStyle name="Акцент3 6 2" xfId="1179"/>
    <cellStyle name="Акцент3 7" xfId="1180"/>
    <cellStyle name="Акцент3 7 2" xfId="1181"/>
    <cellStyle name="Акцент3 8" xfId="1182"/>
    <cellStyle name="Акцент3 8 2" xfId="1183"/>
    <cellStyle name="Акцент3 9" xfId="1184"/>
    <cellStyle name="Акцент3 9 2" xfId="1185"/>
    <cellStyle name="Акцент4 10" xfId="1186"/>
    <cellStyle name="Акцент4 2" xfId="1187"/>
    <cellStyle name="Акцент4 2 2" xfId="1188"/>
    <cellStyle name="Акцент4 3" xfId="1189"/>
    <cellStyle name="Акцент4 3 2" xfId="1190"/>
    <cellStyle name="Акцент4 4" xfId="1191"/>
    <cellStyle name="Акцент4 4 2" xfId="1192"/>
    <cellStyle name="Акцент4 5" xfId="1193"/>
    <cellStyle name="Акцент4 5 2" xfId="1194"/>
    <cellStyle name="Акцент4 6" xfId="1195"/>
    <cellStyle name="Акцент4 6 2" xfId="1196"/>
    <cellStyle name="Акцент4 7" xfId="1197"/>
    <cellStyle name="Акцент4 7 2" xfId="1198"/>
    <cellStyle name="Акцент4 8" xfId="1199"/>
    <cellStyle name="Акцент4 8 2" xfId="1200"/>
    <cellStyle name="Акцент4 9" xfId="1201"/>
    <cellStyle name="Акцент4 9 2" xfId="1202"/>
    <cellStyle name="Акцент5 10" xfId="1203"/>
    <cellStyle name="Акцент5 2" xfId="1204"/>
    <cellStyle name="Акцент5 2 2" xfId="1205"/>
    <cellStyle name="Акцент5 3" xfId="1206"/>
    <cellStyle name="Акцент5 3 2" xfId="1207"/>
    <cellStyle name="Акцент5 4" xfId="1208"/>
    <cellStyle name="Акцент5 4 2" xfId="1209"/>
    <cellStyle name="Акцент5 5" xfId="1210"/>
    <cellStyle name="Акцент5 5 2" xfId="1211"/>
    <cellStyle name="Акцент5 6" xfId="1212"/>
    <cellStyle name="Акцент5 6 2" xfId="1213"/>
    <cellStyle name="Акцент5 7" xfId="1214"/>
    <cellStyle name="Акцент5 7 2" xfId="1215"/>
    <cellStyle name="Акцент5 8" xfId="1216"/>
    <cellStyle name="Акцент5 8 2" xfId="1217"/>
    <cellStyle name="Акцент5 9" xfId="1218"/>
    <cellStyle name="Акцент5 9 2" xfId="1219"/>
    <cellStyle name="Акцент6 10" xfId="1220"/>
    <cellStyle name="Акцент6 2" xfId="1221"/>
    <cellStyle name="Акцент6 2 2" xfId="1222"/>
    <cellStyle name="Акцент6 3" xfId="1223"/>
    <cellStyle name="Акцент6 3 2" xfId="1224"/>
    <cellStyle name="Акцент6 4" xfId="1225"/>
    <cellStyle name="Акцент6 4 2" xfId="1226"/>
    <cellStyle name="Акцент6 5" xfId="1227"/>
    <cellStyle name="Акцент6 5 2" xfId="1228"/>
    <cellStyle name="Акцент6 6" xfId="1229"/>
    <cellStyle name="Акцент6 6 2" xfId="1230"/>
    <cellStyle name="Акцент6 7" xfId="1231"/>
    <cellStyle name="Акцент6 7 2" xfId="1232"/>
    <cellStyle name="Акцент6 8" xfId="1233"/>
    <cellStyle name="Акцент6 8 2" xfId="1234"/>
    <cellStyle name="Акцент6 9" xfId="1235"/>
    <cellStyle name="Акцент6 9 2" xfId="1236"/>
    <cellStyle name="Беззащитный" xfId="1237"/>
    <cellStyle name="Ввод  10" xfId="1238"/>
    <cellStyle name="Ввод  2" xfId="1239"/>
    <cellStyle name="Ввод  2 2" xfId="1240"/>
    <cellStyle name="Ввод  2_46EE.2011(v1.0)" xfId="1241"/>
    <cellStyle name="Ввод  3" xfId="1242"/>
    <cellStyle name="Ввод  3 2" xfId="1243"/>
    <cellStyle name="Ввод  3_46EE.2011(v1.0)" xfId="1244"/>
    <cellStyle name="Ввод  4" xfId="1245"/>
    <cellStyle name="Ввод  4 2" xfId="1246"/>
    <cellStyle name="Ввод  4_46EE.2011(v1.0)" xfId="1247"/>
    <cellStyle name="Ввод  5" xfId="1248"/>
    <cellStyle name="Ввод  5 2" xfId="1249"/>
    <cellStyle name="Ввод  5_46EE.2011(v1.0)" xfId="1250"/>
    <cellStyle name="Ввод  6" xfId="1251"/>
    <cellStyle name="Ввод  6 2" xfId="1252"/>
    <cellStyle name="Ввод  6_46EE.2011(v1.0)" xfId="1253"/>
    <cellStyle name="Ввод  7" xfId="1254"/>
    <cellStyle name="Ввод  7 2" xfId="1255"/>
    <cellStyle name="Ввод  7_46EE.2011(v1.0)" xfId="1256"/>
    <cellStyle name="Ввод  8" xfId="1257"/>
    <cellStyle name="Ввод  8 2" xfId="1258"/>
    <cellStyle name="Ввод  8_46EE.2011(v1.0)" xfId="1259"/>
    <cellStyle name="Ввод  9" xfId="1260"/>
    <cellStyle name="Ввод  9 2" xfId="1261"/>
    <cellStyle name="Ввод  9_46EE.2011(v1.0)" xfId="1262"/>
    <cellStyle name="Верт. заголовок" xfId="1263"/>
    <cellStyle name="Вес_продукта" xfId="1264"/>
    <cellStyle name="Вывод 10" xfId="1265"/>
    <cellStyle name="Вывод 2" xfId="1266"/>
    <cellStyle name="Вывод 2 2" xfId="1267"/>
    <cellStyle name="Вывод 2_46EE.2011(v1.0)" xfId="1268"/>
    <cellStyle name="Вывод 3" xfId="1269"/>
    <cellStyle name="Вывод 3 2" xfId="1270"/>
    <cellStyle name="Вывод 3_46EE.2011(v1.0)" xfId="1271"/>
    <cellStyle name="Вывод 4" xfId="1272"/>
    <cellStyle name="Вывод 4 2" xfId="1273"/>
    <cellStyle name="Вывод 4_46EE.2011(v1.0)" xfId="1274"/>
    <cellStyle name="Вывод 5" xfId="1275"/>
    <cellStyle name="Вывод 5 2" xfId="1276"/>
    <cellStyle name="Вывод 5_46EE.2011(v1.0)" xfId="1277"/>
    <cellStyle name="Вывод 6" xfId="1278"/>
    <cellStyle name="Вывод 6 2" xfId="1279"/>
    <cellStyle name="Вывод 6_46EE.2011(v1.0)" xfId="1280"/>
    <cellStyle name="Вывод 7" xfId="1281"/>
    <cellStyle name="Вывод 7 2" xfId="1282"/>
    <cellStyle name="Вывод 7_46EE.2011(v1.0)" xfId="1283"/>
    <cellStyle name="Вывод 8" xfId="1284"/>
    <cellStyle name="Вывод 8 2" xfId="1285"/>
    <cellStyle name="Вывод 8_46EE.2011(v1.0)" xfId="1286"/>
    <cellStyle name="Вывод 9" xfId="1287"/>
    <cellStyle name="Вывод 9 2" xfId="1288"/>
    <cellStyle name="Вывод 9_46EE.2011(v1.0)" xfId="1289"/>
    <cellStyle name="Вычисление 10" xfId="1290"/>
    <cellStyle name="Вычисление 2" xfId="1291"/>
    <cellStyle name="Вычисление 2 2" xfId="1292"/>
    <cellStyle name="Вычисление 2_46EE.2011(v1.0)" xfId="1293"/>
    <cellStyle name="Вычисление 3" xfId="1294"/>
    <cellStyle name="Вычисление 3 2" xfId="1295"/>
    <cellStyle name="Вычисление 3_46EE.2011(v1.0)" xfId="1296"/>
    <cellStyle name="Вычисление 4" xfId="1297"/>
    <cellStyle name="Вычисление 4 2" xfId="1298"/>
    <cellStyle name="Вычисление 4_46EE.2011(v1.0)" xfId="1299"/>
    <cellStyle name="Вычисление 5" xfId="1300"/>
    <cellStyle name="Вычисление 5 2" xfId="1301"/>
    <cellStyle name="Вычисление 5_46EE.2011(v1.0)" xfId="1302"/>
    <cellStyle name="Вычисление 6" xfId="1303"/>
    <cellStyle name="Вычисление 6 2" xfId="1304"/>
    <cellStyle name="Вычисление 6_46EE.2011(v1.0)" xfId="1305"/>
    <cellStyle name="Вычисление 7" xfId="1306"/>
    <cellStyle name="Вычисление 7 2" xfId="1307"/>
    <cellStyle name="Вычисление 7_46EE.2011(v1.0)" xfId="1308"/>
    <cellStyle name="Вычисление 8" xfId="1309"/>
    <cellStyle name="Вычисление 8 2" xfId="1310"/>
    <cellStyle name="Вычисление 8_46EE.2011(v1.0)" xfId="1311"/>
    <cellStyle name="Вычисление 9" xfId="1312"/>
    <cellStyle name="Вычисление 9 2" xfId="1313"/>
    <cellStyle name="Вычисление 9_46EE.2011(v1.0)" xfId="1314"/>
    <cellStyle name="Гиперссылка 10" xfId="1315"/>
    <cellStyle name="Гиперссылка 11" xfId="1316"/>
    <cellStyle name="Гиперссылка 12" xfId="1317"/>
    <cellStyle name="Гиперссылка 13" xfId="1318"/>
    <cellStyle name="Гиперссылка 14" xfId="1319"/>
    <cellStyle name="Гиперссылка 15" xfId="3020"/>
    <cellStyle name="Гиперссылка 2" xfId="1320"/>
    <cellStyle name="Гиперссылка 2 2" xfId="1321"/>
    <cellStyle name="Гиперссылка 2 2 2" xfId="1322"/>
    <cellStyle name="Гиперссылка 2_ARMRAZR" xfId="1323"/>
    <cellStyle name="Гиперссылка 3" xfId="1324"/>
    <cellStyle name="Гиперссылка 4" xfId="1325"/>
    <cellStyle name="Гиперссылка 4 6" xfId="1326"/>
    <cellStyle name="Гиперссылка 5" xfId="1327"/>
    <cellStyle name="Гиперссылка 6" xfId="1328"/>
    <cellStyle name="Гиперссылка 7" xfId="1329"/>
    <cellStyle name="Гиперссылка 8" xfId="1330"/>
    <cellStyle name="Гиперссылка 9" xfId="1331"/>
    <cellStyle name="Группа" xfId="1332"/>
    <cellStyle name="Группа 0" xfId="1333"/>
    <cellStyle name="Группа 1" xfId="1334"/>
    <cellStyle name="Группа 2" xfId="1335"/>
    <cellStyle name="Группа 3" xfId="1336"/>
    <cellStyle name="Группа 4" xfId="1337"/>
    <cellStyle name="Группа 5" xfId="1338"/>
    <cellStyle name="Группа 6" xfId="1339"/>
    <cellStyle name="Группа 7" xfId="1340"/>
    <cellStyle name="Группа 8" xfId="1341"/>
    <cellStyle name="Группа_additional slides_04.12.03 _1" xfId="1342"/>
    <cellStyle name="ДАТА" xfId="1343"/>
    <cellStyle name="ДАТА 2" xfId="1344"/>
    <cellStyle name="ДАТА 3" xfId="1345"/>
    <cellStyle name="ДАТА 4" xfId="1346"/>
    <cellStyle name="ДАТА 5" xfId="1347"/>
    <cellStyle name="ДАТА 6" xfId="1348"/>
    <cellStyle name="ДАТА 7" xfId="1349"/>
    <cellStyle name="ДАТА 8" xfId="1350"/>
    <cellStyle name="ДАТА 9" xfId="1351"/>
    <cellStyle name="ДАТА_1" xfId="1352"/>
    <cellStyle name="Денежный 2" xfId="1353"/>
    <cellStyle name="Денежный 2 2" xfId="1354"/>
    <cellStyle name="Денежный 2 2 2" xfId="2885"/>
    <cellStyle name="Денежный 2 2 2 2" xfId="3548"/>
    <cellStyle name="Денежный 2 2 3" xfId="2373"/>
    <cellStyle name="Денежный 2 3" xfId="1355"/>
    <cellStyle name="Денежный 2 3 2" xfId="2886"/>
    <cellStyle name="Денежный 2 3 2 2" xfId="3549"/>
    <cellStyle name="Денежный 2 3 3" xfId="2374"/>
    <cellStyle name="Денежный 2 4" xfId="2884"/>
    <cellStyle name="Денежный 2 4 2" xfId="3547"/>
    <cellStyle name="Денежный 2 5" xfId="2970"/>
    <cellStyle name="Денежный 2 5 2" xfId="3586"/>
    <cellStyle name="Денежный 2 6" xfId="2372"/>
    <cellStyle name="Денежный 2_INDEX.STATION.2012(v1.0)_" xfId="1356"/>
    <cellStyle name="Денежный 3" xfId="2022"/>
    <cellStyle name="Денежный 3 2" xfId="3479"/>
    <cellStyle name="Заголовок" xfId="1357"/>
    <cellStyle name="Заголовок 1 10" xfId="1358"/>
    <cellStyle name="Заголовок 1 2" xfId="1359"/>
    <cellStyle name="Заголовок 1 2 2" xfId="1360"/>
    <cellStyle name="Заголовок 1 2_46EE.2011(v1.0)" xfId="1361"/>
    <cellStyle name="Заголовок 1 3" xfId="1362"/>
    <cellStyle name="Заголовок 1 3 2" xfId="1363"/>
    <cellStyle name="Заголовок 1 3_46EE.2011(v1.0)" xfId="1364"/>
    <cellStyle name="Заголовок 1 4" xfId="1365"/>
    <cellStyle name="Заголовок 1 4 2" xfId="1366"/>
    <cellStyle name="Заголовок 1 4_46EE.2011(v1.0)" xfId="1367"/>
    <cellStyle name="Заголовок 1 5" xfId="1368"/>
    <cellStyle name="Заголовок 1 5 2" xfId="1369"/>
    <cellStyle name="Заголовок 1 5_46EE.2011(v1.0)" xfId="1370"/>
    <cellStyle name="Заголовок 1 6" xfId="1371"/>
    <cellStyle name="Заголовок 1 6 2" xfId="1372"/>
    <cellStyle name="Заголовок 1 6_46EE.2011(v1.0)" xfId="1373"/>
    <cellStyle name="Заголовок 1 7" xfId="1374"/>
    <cellStyle name="Заголовок 1 7 2" xfId="1375"/>
    <cellStyle name="Заголовок 1 7_46EE.2011(v1.0)" xfId="1376"/>
    <cellStyle name="Заголовок 1 8" xfId="1377"/>
    <cellStyle name="Заголовок 1 8 2" xfId="1378"/>
    <cellStyle name="Заголовок 1 8_46EE.2011(v1.0)" xfId="1379"/>
    <cellStyle name="Заголовок 1 9" xfId="1380"/>
    <cellStyle name="Заголовок 1 9 2" xfId="1381"/>
    <cellStyle name="Заголовок 1 9_46EE.2011(v1.0)" xfId="1382"/>
    <cellStyle name="Заголовок 2 10" xfId="1383"/>
    <cellStyle name="Заголовок 2 2" xfId="1384"/>
    <cellStyle name="Заголовок 2 2 2" xfId="1385"/>
    <cellStyle name="Заголовок 2 2_46EE.2011(v1.0)" xfId="1386"/>
    <cellStyle name="Заголовок 2 3" xfId="1387"/>
    <cellStyle name="Заголовок 2 3 2" xfId="1388"/>
    <cellStyle name="Заголовок 2 3_46EE.2011(v1.0)" xfId="1389"/>
    <cellStyle name="Заголовок 2 4" xfId="1390"/>
    <cellStyle name="Заголовок 2 4 2" xfId="1391"/>
    <cellStyle name="Заголовок 2 4_46EE.2011(v1.0)" xfId="1392"/>
    <cellStyle name="Заголовок 2 5" xfId="1393"/>
    <cellStyle name="Заголовок 2 5 2" xfId="1394"/>
    <cellStyle name="Заголовок 2 5_46EE.2011(v1.0)" xfId="1395"/>
    <cellStyle name="Заголовок 2 6" xfId="1396"/>
    <cellStyle name="Заголовок 2 6 2" xfId="1397"/>
    <cellStyle name="Заголовок 2 6_46EE.2011(v1.0)" xfId="1398"/>
    <cellStyle name="Заголовок 2 7" xfId="1399"/>
    <cellStyle name="Заголовок 2 7 2" xfId="1400"/>
    <cellStyle name="Заголовок 2 7_46EE.2011(v1.0)" xfId="1401"/>
    <cellStyle name="Заголовок 2 8" xfId="1402"/>
    <cellStyle name="Заголовок 2 8 2" xfId="1403"/>
    <cellStyle name="Заголовок 2 8_46EE.2011(v1.0)" xfId="1404"/>
    <cellStyle name="Заголовок 2 9" xfId="1405"/>
    <cellStyle name="Заголовок 2 9 2" xfId="1406"/>
    <cellStyle name="Заголовок 2 9_46EE.2011(v1.0)" xfId="1407"/>
    <cellStyle name="Заголовок 3 10" xfId="1408"/>
    <cellStyle name="Заголовок 3 2" xfId="1409"/>
    <cellStyle name="Заголовок 3 2 2" xfId="1410"/>
    <cellStyle name="Заголовок 3 2_46EE.2011(v1.0)" xfId="1411"/>
    <cellStyle name="Заголовок 3 3" xfId="1412"/>
    <cellStyle name="Заголовок 3 3 2" xfId="1413"/>
    <cellStyle name="Заголовок 3 3_46EE.2011(v1.0)" xfId="1414"/>
    <cellStyle name="Заголовок 3 4" xfId="1415"/>
    <cellStyle name="Заголовок 3 4 2" xfId="1416"/>
    <cellStyle name="Заголовок 3 4_46EE.2011(v1.0)" xfId="1417"/>
    <cellStyle name="Заголовок 3 5" xfId="1418"/>
    <cellStyle name="Заголовок 3 5 2" xfId="1419"/>
    <cellStyle name="Заголовок 3 5_46EE.2011(v1.0)" xfId="1420"/>
    <cellStyle name="Заголовок 3 6" xfId="1421"/>
    <cellStyle name="Заголовок 3 6 2" xfId="1422"/>
    <cellStyle name="Заголовок 3 6_46EE.2011(v1.0)" xfId="1423"/>
    <cellStyle name="Заголовок 3 7" xfId="1424"/>
    <cellStyle name="Заголовок 3 7 2" xfId="1425"/>
    <cellStyle name="Заголовок 3 7_46EE.2011(v1.0)" xfId="1426"/>
    <cellStyle name="Заголовок 3 8" xfId="1427"/>
    <cellStyle name="Заголовок 3 8 2" xfId="1428"/>
    <cellStyle name="Заголовок 3 8_46EE.2011(v1.0)" xfId="1429"/>
    <cellStyle name="Заголовок 3 9" xfId="1430"/>
    <cellStyle name="Заголовок 3 9 2" xfId="1431"/>
    <cellStyle name="Заголовок 3 9_46EE.2011(v1.0)" xfId="1432"/>
    <cellStyle name="Заголовок 4 10" xfId="1433"/>
    <cellStyle name="Заголовок 4 2" xfId="1434"/>
    <cellStyle name="Заголовок 4 2 2" xfId="1435"/>
    <cellStyle name="Заголовок 4 3" xfId="1436"/>
    <cellStyle name="Заголовок 4 3 2" xfId="1437"/>
    <cellStyle name="Заголовок 4 4" xfId="1438"/>
    <cellStyle name="Заголовок 4 4 2" xfId="1439"/>
    <cellStyle name="Заголовок 4 5" xfId="1440"/>
    <cellStyle name="Заголовок 4 5 2" xfId="1441"/>
    <cellStyle name="Заголовок 4 6" xfId="1442"/>
    <cellStyle name="Заголовок 4 6 2" xfId="1443"/>
    <cellStyle name="Заголовок 4 7" xfId="1444"/>
    <cellStyle name="Заголовок 4 7 2" xfId="1445"/>
    <cellStyle name="Заголовок 4 8" xfId="1446"/>
    <cellStyle name="Заголовок 4 8 2" xfId="1447"/>
    <cellStyle name="Заголовок 4 9" xfId="1448"/>
    <cellStyle name="Заголовок 4 9 2" xfId="1449"/>
    <cellStyle name="ЗАГОЛОВОК1" xfId="1450"/>
    <cellStyle name="ЗАГОЛОВОК2" xfId="1451"/>
    <cellStyle name="ЗаголовокСтолбца" xfId="1452"/>
    <cellStyle name="Защитный" xfId="1453"/>
    <cellStyle name="Значение" xfId="1454"/>
    <cellStyle name="Зоголовок" xfId="1455"/>
    <cellStyle name="Итог 10" xfId="1456"/>
    <cellStyle name="Итог 10 2" xfId="2887"/>
    <cellStyle name="Итог 10 3" xfId="2375"/>
    <cellStyle name="Итог 2" xfId="1457"/>
    <cellStyle name="Итог 2 2" xfId="1458"/>
    <cellStyle name="Итог 2 2 2" xfId="2889"/>
    <cellStyle name="Итог 2 2 3" xfId="2377"/>
    <cellStyle name="Итог 2 3" xfId="2888"/>
    <cellStyle name="Итог 2 4" xfId="2376"/>
    <cellStyle name="Итог 2_46EE.2011(v1.0)" xfId="1459"/>
    <cellStyle name="Итог 3" xfId="1460"/>
    <cellStyle name="Итог 3 2" xfId="1461"/>
    <cellStyle name="Итог 3 2 2" xfId="2891"/>
    <cellStyle name="Итог 3 2 3" xfId="2379"/>
    <cellStyle name="Итог 3 3" xfId="2890"/>
    <cellStyle name="Итог 3 4" xfId="2378"/>
    <cellStyle name="Итог 3_46EE.2011(v1.0)" xfId="1462"/>
    <cellStyle name="Итог 4" xfId="1463"/>
    <cellStyle name="Итог 4 2" xfId="1464"/>
    <cellStyle name="Итог 4 2 2" xfId="2893"/>
    <cellStyle name="Итог 4 2 3" xfId="2381"/>
    <cellStyle name="Итог 4 3" xfId="2892"/>
    <cellStyle name="Итог 4 4" xfId="2380"/>
    <cellStyle name="Итог 4_46EE.2011(v1.0)" xfId="1465"/>
    <cellStyle name="Итог 5" xfId="1466"/>
    <cellStyle name="Итог 5 2" xfId="1467"/>
    <cellStyle name="Итог 5 2 2" xfId="2895"/>
    <cellStyle name="Итог 5 2 3" xfId="2383"/>
    <cellStyle name="Итог 5 3" xfId="2894"/>
    <cellStyle name="Итог 5 4" xfId="2382"/>
    <cellStyle name="Итог 5_46EE.2011(v1.0)" xfId="1468"/>
    <cellStyle name="Итог 6" xfId="1469"/>
    <cellStyle name="Итог 6 2" xfId="1470"/>
    <cellStyle name="Итог 6 2 2" xfId="2897"/>
    <cellStyle name="Итог 6 2 3" xfId="2385"/>
    <cellStyle name="Итог 6 3" xfId="2896"/>
    <cellStyle name="Итог 6 4" xfId="2384"/>
    <cellStyle name="Итог 6_46EE.2011(v1.0)" xfId="1471"/>
    <cellStyle name="Итог 7" xfId="1472"/>
    <cellStyle name="Итог 7 2" xfId="1473"/>
    <cellStyle name="Итог 7 2 2" xfId="2899"/>
    <cellStyle name="Итог 7 2 3" xfId="2387"/>
    <cellStyle name="Итог 7 3" xfId="2898"/>
    <cellStyle name="Итог 7 4" xfId="2386"/>
    <cellStyle name="Итог 7_46EE.2011(v1.0)" xfId="1474"/>
    <cellStyle name="Итог 8" xfId="1475"/>
    <cellStyle name="Итог 8 2" xfId="1476"/>
    <cellStyle name="Итог 8 2 2" xfId="2901"/>
    <cellStyle name="Итог 8 2 3" xfId="2389"/>
    <cellStyle name="Итог 8 3" xfId="2900"/>
    <cellStyle name="Итог 8 4" xfId="2388"/>
    <cellStyle name="Итог 8_46EE.2011(v1.0)" xfId="1477"/>
    <cellStyle name="Итог 9" xfId="1478"/>
    <cellStyle name="Итог 9 2" xfId="1479"/>
    <cellStyle name="Итог 9 2 2" xfId="2903"/>
    <cellStyle name="Итог 9 2 3" xfId="2391"/>
    <cellStyle name="Итог 9 3" xfId="2902"/>
    <cellStyle name="Итог 9 4" xfId="2390"/>
    <cellStyle name="Итог 9_46EE.2011(v1.0)" xfId="1480"/>
    <cellStyle name="Итого" xfId="1481"/>
    <cellStyle name="ИТОГОВЫЙ" xfId="1482"/>
    <cellStyle name="ИТОГОВЫЙ 2" xfId="1483"/>
    <cellStyle name="ИТОГОВЫЙ 3" xfId="1484"/>
    <cellStyle name="ИТОГОВЫЙ 4" xfId="1485"/>
    <cellStyle name="ИТОГОВЫЙ 5" xfId="1486"/>
    <cellStyle name="ИТОГОВЫЙ 6" xfId="1487"/>
    <cellStyle name="ИТОГОВЫЙ 7" xfId="1488"/>
    <cellStyle name="ИТОГОВЫЙ 8" xfId="1489"/>
    <cellStyle name="ИТОГОВЫЙ 9" xfId="1490"/>
    <cellStyle name="ИТОГОВЫЙ_1" xfId="1491"/>
    <cellStyle name="Контрольная ячейка 10" xfId="1492"/>
    <cellStyle name="Контрольная ячейка 2" xfId="1493"/>
    <cellStyle name="Контрольная ячейка 2 2" xfId="1494"/>
    <cellStyle name="Контрольная ячейка 2_46EE.2011(v1.0)" xfId="1495"/>
    <cellStyle name="Контрольная ячейка 3" xfId="1496"/>
    <cellStyle name="Контрольная ячейка 3 2" xfId="1497"/>
    <cellStyle name="Контрольная ячейка 3_46EE.2011(v1.0)" xfId="1498"/>
    <cellStyle name="Контрольная ячейка 4" xfId="1499"/>
    <cellStyle name="Контрольная ячейка 4 2" xfId="1500"/>
    <cellStyle name="Контрольная ячейка 4_46EE.2011(v1.0)" xfId="1501"/>
    <cellStyle name="Контрольная ячейка 5" xfId="1502"/>
    <cellStyle name="Контрольная ячейка 5 2" xfId="1503"/>
    <cellStyle name="Контрольная ячейка 5_46EE.2011(v1.0)" xfId="1504"/>
    <cellStyle name="Контрольная ячейка 6" xfId="1505"/>
    <cellStyle name="Контрольная ячейка 6 2" xfId="1506"/>
    <cellStyle name="Контрольная ячейка 6_46EE.2011(v1.0)" xfId="1507"/>
    <cellStyle name="Контрольная ячейка 7" xfId="1508"/>
    <cellStyle name="Контрольная ячейка 7 2" xfId="1509"/>
    <cellStyle name="Контрольная ячейка 7_46EE.2011(v1.0)" xfId="1510"/>
    <cellStyle name="Контрольная ячейка 8" xfId="1511"/>
    <cellStyle name="Контрольная ячейка 8 2" xfId="1512"/>
    <cellStyle name="Контрольная ячейка 8_46EE.2011(v1.0)" xfId="1513"/>
    <cellStyle name="Контрольная ячейка 9" xfId="1514"/>
    <cellStyle name="Контрольная ячейка 9 2" xfId="1515"/>
    <cellStyle name="Контрольная ячейка 9_46EE.2011(v1.0)" xfId="1516"/>
    <cellStyle name="Миша (бланки отчетности)" xfId="1517"/>
    <cellStyle name="Мой заголовок" xfId="1518"/>
    <cellStyle name="Мой заголовок листа" xfId="1519"/>
    <cellStyle name="Мои наименования показателей" xfId="1520"/>
    <cellStyle name="Мои наименования показателей 2" xfId="1521"/>
    <cellStyle name="Мои наименования показателей 2 2" xfId="1522"/>
    <cellStyle name="Мои наименования показателей 2 3" xfId="1523"/>
    <cellStyle name="Мои наименования показателей 2 4" xfId="1524"/>
    <cellStyle name="Мои наименования показателей 2 5" xfId="1525"/>
    <cellStyle name="Мои наименования показателей 2 6" xfId="1526"/>
    <cellStyle name="Мои наименования показателей 2 7" xfId="1527"/>
    <cellStyle name="Мои наименования показателей 2 8" xfId="1528"/>
    <cellStyle name="Мои наименования показателей 2 9" xfId="1529"/>
    <cellStyle name="Мои наименования показателей 2_1" xfId="1530"/>
    <cellStyle name="Мои наименования показателей 3" xfId="1531"/>
    <cellStyle name="Мои наименования показателей 3 2" xfId="1532"/>
    <cellStyle name="Мои наименования показателей 3 3" xfId="1533"/>
    <cellStyle name="Мои наименования показателей 3 4" xfId="1534"/>
    <cellStyle name="Мои наименования показателей 3 5" xfId="1535"/>
    <cellStyle name="Мои наименования показателей 3 6" xfId="1536"/>
    <cellStyle name="Мои наименования показателей 3 7" xfId="1537"/>
    <cellStyle name="Мои наименования показателей 3 8" xfId="1538"/>
    <cellStyle name="Мои наименования показателей 3 9" xfId="1539"/>
    <cellStyle name="Мои наименования показателей 3_1" xfId="1540"/>
    <cellStyle name="Мои наименования показателей 4" xfId="1541"/>
    <cellStyle name="Мои наименования показателей 4 2" xfId="1542"/>
    <cellStyle name="Мои наименования показателей 4 3" xfId="1543"/>
    <cellStyle name="Мои наименования показателей 4 4" xfId="1544"/>
    <cellStyle name="Мои наименования показателей 4 5" xfId="1545"/>
    <cellStyle name="Мои наименования показателей 4 6" xfId="1546"/>
    <cellStyle name="Мои наименования показателей 4 7" xfId="1547"/>
    <cellStyle name="Мои наименования показателей 4 8" xfId="1548"/>
    <cellStyle name="Мои наименования показателей 4 9" xfId="1549"/>
    <cellStyle name="Мои наименования показателей 4_1" xfId="1550"/>
    <cellStyle name="Мои наименования показателей 5" xfId="1551"/>
    <cellStyle name="Мои наименования показателей 5 2" xfId="1552"/>
    <cellStyle name="Мои наименования показателей 5 3" xfId="1553"/>
    <cellStyle name="Мои наименования показателей 5 4" xfId="1554"/>
    <cellStyle name="Мои наименования показателей 5 5" xfId="1555"/>
    <cellStyle name="Мои наименования показателей 5 6" xfId="1556"/>
    <cellStyle name="Мои наименования показателей 5 7" xfId="1557"/>
    <cellStyle name="Мои наименования показателей 5 8" xfId="1558"/>
    <cellStyle name="Мои наименования показателей 5 9" xfId="1559"/>
    <cellStyle name="Мои наименования показателей 5_1" xfId="1560"/>
    <cellStyle name="Мои наименования показателей 6" xfId="1561"/>
    <cellStyle name="Мои наименования показателей 6 2" xfId="1562"/>
    <cellStyle name="Мои наименования показателей 6 3" xfId="1563"/>
    <cellStyle name="Мои наименования показателей 6_46EE.2011(v1.0)" xfId="1564"/>
    <cellStyle name="Мои наименования показателей 7" xfId="1565"/>
    <cellStyle name="Мои наименования показателей 7 2" xfId="1566"/>
    <cellStyle name="Мои наименования показателей 7 3" xfId="1567"/>
    <cellStyle name="Мои наименования показателей 7_46EE.2011(v1.0)" xfId="1568"/>
    <cellStyle name="Мои наименования показателей 8" xfId="1569"/>
    <cellStyle name="Мои наименования показателей 8 2" xfId="1570"/>
    <cellStyle name="Мои наименования показателей 8 3" xfId="1571"/>
    <cellStyle name="Мои наименования показателей 8_46EE.2011(v1.0)" xfId="1572"/>
    <cellStyle name="Мои наименования показателей_46EE.2011" xfId="1573"/>
    <cellStyle name="назв фил" xfId="1574"/>
    <cellStyle name="Название 10" xfId="1575"/>
    <cellStyle name="Название 2" xfId="1576"/>
    <cellStyle name="Название 2 2" xfId="1577"/>
    <cellStyle name="Название 3" xfId="1578"/>
    <cellStyle name="Название 3 2" xfId="1579"/>
    <cellStyle name="Название 4" xfId="1580"/>
    <cellStyle name="Название 4 2" xfId="1581"/>
    <cellStyle name="Название 5" xfId="1582"/>
    <cellStyle name="Название 5 2" xfId="1583"/>
    <cellStyle name="Название 6" xfId="1584"/>
    <cellStyle name="Название 6 2" xfId="1585"/>
    <cellStyle name="Название 7" xfId="1586"/>
    <cellStyle name="Название 7 2" xfId="1587"/>
    <cellStyle name="Название 8" xfId="1588"/>
    <cellStyle name="Название 8 2" xfId="1589"/>
    <cellStyle name="Название 9" xfId="1590"/>
    <cellStyle name="Название 9 2" xfId="1591"/>
    <cellStyle name="Невидимый" xfId="1592"/>
    <cellStyle name="Невидимый 2" xfId="3016"/>
    <cellStyle name="Нейтральный 10" xfId="1593"/>
    <cellStyle name="Нейтральный 2" xfId="1594"/>
    <cellStyle name="Нейтральный 2 2" xfId="1595"/>
    <cellStyle name="Нейтральный 3" xfId="1596"/>
    <cellStyle name="Нейтральный 3 2" xfId="1597"/>
    <cellStyle name="Нейтральный 4" xfId="1598"/>
    <cellStyle name="Нейтральный 4 2" xfId="1599"/>
    <cellStyle name="Нейтральный 5" xfId="1600"/>
    <cellStyle name="Нейтральный 5 2" xfId="1601"/>
    <cellStyle name="Нейтральный 6" xfId="1602"/>
    <cellStyle name="Нейтральный 6 2" xfId="1603"/>
    <cellStyle name="Нейтральный 7" xfId="1604"/>
    <cellStyle name="Нейтральный 7 2" xfId="1605"/>
    <cellStyle name="Нейтральный 8" xfId="1606"/>
    <cellStyle name="Нейтральный 8 2" xfId="1607"/>
    <cellStyle name="Нейтральный 9" xfId="1608"/>
    <cellStyle name="Нейтральный 9 2" xfId="1609"/>
    <cellStyle name="Низ1" xfId="1610"/>
    <cellStyle name="Низ2" xfId="1611"/>
    <cellStyle name="Обычный" xfId="0" builtinId="0"/>
    <cellStyle name="Обычный 10" xfId="1612"/>
    <cellStyle name="Обычный 100" xfId="3594"/>
    <cellStyle name="Обычный 11" xfId="1613"/>
    <cellStyle name="Обычный 11 2" xfId="1614"/>
    <cellStyle name="Обычный 11 3" xfId="1615"/>
    <cellStyle name="Обычный 11 4" xfId="2989"/>
    <cellStyle name="Обычный 11_INDEX.STATION.2012(v1.0)_" xfId="1616"/>
    <cellStyle name="Обычный 12" xfId="1617"/>
    <cellStyle name="Обычный 12 2" xfId="1618"/>
    <cellStyle name="Обычный 12 2 2" xfId="2904"/>
    <cellStyle name="Обычный 12 2 3" xfId="2392"/>
    <cellStyle name="Обычный 12 3" xfId="1619"/>
    <cellStyle name="Обычный 12 3 2" xfId="1620"/>
    <cellStyle name="Обычный 12 4" xfId="3009"/>
    <cellStyle name="Обычный 13" xfId="1621"/>
    <cellStyle name="Обычный 14" xfId="2"/>
    <cellStyle name="Обычный 14 2" xfId="2987"/>
    <cellStyle name="Обычный 14 3" xfId="1622"/>
    <cellStyle name="Обычный 15" xfId="1623"/>
    <cellStyle name="Обычный 16" xfId="1624"/>
    <cellStyle name="Обычный 17" xfId="1625"/>
    <cellStyle name="Обычный 17 2" xfId="3010"/>
    <cellStyle name="Обычный 18" xfId="1626"/>
    <cellStyle name="Обычный 19" xfId="1627"/>
    <cellStyle name="Обычный 2" xfId="1628"/>
    <cellStyle name="Обычный 2 10" xfId="1629"/>
    <cellStyle name="Обычный 2 10 2" xfId="1630"/>
    <cellStyle name="Обычный 2 10 3" xfId="3002"/>
    <cellStyle name="Обычный 2 11" xfId="1631"/>
    <cellStyle name="Обычный 2 12" xfId="2418"/>
    <cellStyle name="Обычный 2 13" xfId="1632"/>
    <cellStyle name="Обычный 2 14" xfId="1633"/>
    <cellStyle name="Обычный 2 15" xfId="2440"/>
    <cellStyle name="Обычный 2 2" xfId="1634"/>
    <cellStyle name="Обычный 2 2 10" xfId="1635"/>
    <cellStyle name="Обычный 2 2 11" xfId="1636"/>
    <cellStyle name="Обычный 2 2 12" xfId="2441"/>
    <cellStyle name="Обычный 2 2 2" xfId="1637"/>
    <cellStyle name="Обычный 2 2 2 2" xfId="2905"/>
    <cellStyle name="Обычный 2 2 2 3" xfId="2393"/>
    <cellStyle name="Обычный 2 2 3" xfId="1638"/>
    <cellStyle name="Обычный 2 2 3 2" xfId="2906"/>
    <cellStyle name="Обычный 2 2 3 3" xfId="2394"/>
    <cellStyle name="Обычный 2 2 4" xfId="1639"/>
    <cellStyle name="Обычный 2 2 5" xfId="1640"/>
    <cellStyle name="Обычный 2 2 6" xfId="1641"/>
    <cellStyle name="Обычный 2 2 7" xfId="1642"/>
    <cellStyle name="Обычный 2 2 8" xfId="1643"/>
    <cellStyle name="Обычный 2 2 9" xfId="1644"/>
    <cellStyle name="Обычный 2 2_46EE.2011(v1.0)" xfId="1645"/>
    <cellStyle name="Обычный 2 3" xfId="1646"/>
    <cellStyle name="Обычный 2 3 2" xfId="1647"/>
    <cellStyle name="Обычный 2 3 2 2" xfId="2907"/>
    <cellStyle name="Обычный 2 3 2 3" xfId="2395"/>
    <cellStyle name="Обычный 2 3 3" xfId="1648"/>
    <cellStyle name="Обычный 2 3 3 2" xfId="2908"/>
    <cellStyle name="Обычный 2 3 3 3" xfId="2396"/>
    <cellStyle name="Обычный 2 3_46EE.2011(v1.0)" xfId="1649"/>
    <cellStyle name="Обычный 2 4" xfId="1650"/>
    <cellStyle name="Обычный 2 4 2" xfId="1651"/>
    <cellStyle name="Обычный 2 4 2 2" xfId="2910"/>
    <cellStyle name="Обычный 2 4 2 3" xfId="2398"/>
    <cellStyle name="Обычный 2 4 3" xfId="1652"/>
    <cellStyle name="Обычный 2 4 3 2" xfId="2911"/>
    <cellStyle name="Обычный 2 4 3 3" xfId="2399"/>
    <cellStyle name="Обычный 2 4 4" xfId="2909"/>
    <cellStyle name="Обычный 2 4 5" xfId="2397"/>
    <cellStyle name="Обычный 2 4_46EE.2011(v1.0)" xfId="1653"/>
    <cellStyle name="Обычный 2 5" xfId="1654"/>
    <cellStyle name="Обычный 2 5 2" xfId="1655"/>
    <cellStyle name="Обычный 2 5 2 2" xfId="2913"/>
    <cellStyle name="Обычный 2 5 2 3" xfId="2401"/>
    <cellStyle name="Обычный 2 5 3" xfId="1656"/>
    <cellStyle name="Обычный 2 5 3 2" xfId="2914"/>
    <cellStyle name="Обычный 2 5 3 3" xfId="2402"/>
    <cellStyle name="Обычный 2 5 4" xfId="2912"/>
    <cellStyle name="Обычный 2 5 5" xfId="2400"/>
    <cellStyle name="Обычный 2 5_46EE.2011(v1.0)" xfId="1657"/>
    <cellStyle name="Обычный 2 6" xfId="1658"/>
    <cellStyle name="Обычный 2 6 2" xfId="1659"/>
    <cellStyle name="Обычный 2 6 2 2" xfId="2916"/>
    <cellStyle name="Обычный 2 6 2 3" xfId="2404"/>
    <cellStyle name="Обычный 2 6 3" xfId="1660"/>
    <cellStyle name="Обычный 2 6 3 2" xfId="2917"/>
    <cellStyle name="Обычный 2 6 3 3" xfId="2405"/>
    <cellStyle name="Обычный 2 6 4" xfId="2915"/>
    <cellStyle name="Обычный 2 6 5" xfId="2403"/>
    <cellStyle name="Обычный 2 6_46EE.2011(v1.0)" xfId="1661"/>
    <cellStyle name="Обычный 2 7" xfId="1662"/>
    <cellStyle name="Обычный 2 7 2" xfId="2918"/>
    <cellStyle name="Обычный 2 7 3" xfId="2406"/>
    <cellStyle name="Обычный 2 8" xfId="1663"/>
    <cellStyle name="Обычный 2 8 2" xfId="2998"/>
    <cellStyle name="Обычный 2 9" xfId="1664"/>
    <cellStyle name="Обычный 2_1" xfId="1665"/>
    <cellStyle name="Обычный 20" xfId="1666"/>
    <cellStyle name="Обычный 21" xfId="1667"/>
    <cellStyle name="Обычный 22" xfId="1668"/>
    <cellStyle name="Обычный 23" xfId="1669"/>
    <cellStyle name="Обычный 24" xfId="1670"/>
    <cellStyle name="Обычный 25" xfId="1671"/>
    <cellStyle name="Обычный 26" xfId="1672"/>
    <cellStyle name="Обычный 27" xfId="1673"/>
    <cellStyle name="Обычный 28" xfId="1674"/>
    <cellStyle name="Обычный 29" xfId="1675"/>
    <cellStyle name="Обычный 3" xfId="1676"/>
    <cellStyle name="Обычный 3 10" xfId="2432"/>
    <cellStyle name="Обычный 3 11" xfId="2969"/>
    <cellStyle name="Обычный 3 2" xfId="1677"/>
    <cellStyle name="Обычный 3 2 10" xfId="2999"/>
    <cellStyle name="Обычный 3 2 2" xfId="1678"/>
    <cellStyle name="Обычный 3 2 3" xfId="1679"/>
    <cellStyle name="Обычный 3 2 4" xfId="1680"/>
    <cellStyle name="Обычный 3 2 5" xfId="1681"/>
    <cellStyle name="Обычный 3 2 6" xfId="1682"/>
    <cellStyle name="Обычный 3 2 7" xfId="1683"/>
    <cellStyle name="Обычный 3 2 8" xfId="1684"/>
    <cellStyle name="Обычный 3 2 9" xfId="1685"/>
    <cellStyle name="Обычный 3 3" xfId="1686"/>
    <cellStyle name="Обычный 3 3 2" xfId="1687"/>
    <cellStyle name="Обычный 3 3_VS.TARIFF.REQUEST.2014.1.50(v1.0)" xfId="1688"/>
    <cellStyle name="Обычный 3 4" xfId="2419"/>
    <cellStyle name="Обычный 3 5" xfId="2422"/>
    <cellStyle name="Обычный 3 6" xfId="2424"/>
    <cellStyle name="Обычный 3 7" xfId="2426"/>
    <cellStyle name="Обычный 3 8" xfId="2428"/>
    <cellStyle name="Обычный 3 9" xfId="2430"/>
    <cellStyle name="Обычный 3_Инвестпрограмма" xfId="1689"/>
    <cellStyle name="Обычный 30" xfId="1690"/>
    <cellStyle name="Обычный 31" xfId="1691"/>
    <cellStyle name="Обычный 32" xfId="1692"/>
    <cellStyle name="Обычный 33" xfId="1693"/>
    <cellStyle name="Обычный 34" xfId="1694"/>
    <cellStyle name="Обычный 35" xfId="1695"/>
    <cellStyle name="Обычный 36" xfId="1696"/>
    <cellStyle name="Обычный 37" xfId="1697"/>
    <cellStyle name="Обычный 38" xfId="1698"/>
    <cellStyle name="Обычный 39" xfId="1699"/>
    <cellStyle name="Обычный 4" xfId="1700"/>
    <cellStyle name="Обычный 4 2" xfId="1701"/>
    <cellStyle name="Обычный 4 2 2" xfId="1702"/>
    <cellStyle name="Обычный 4 2 2 2" xfId="2919"/>
    <cellStyle name="Обычный 4 2 2 3" xfId="2407"/>
    <cellStyle name="Обычный 4 2 3" xfId="1703"/>
    <cellStyle name="Обычный 4 2_BALANCE.WARM.2011YEAR(v1.5)" xfId="1704"/>
    <cellStyle name="Обычный 4 3" xfId="1705"/>
    <cellStyle name="Обычный 4 4" xfId="1706"/>
    <cellStyle name="Обычный 4 5" xfId="1707"/>
    <cellStyle name="Обычный 4 6" xfId="1708"/>
    <cellStyle name="Обычный 4_ARMRAZR" xfId="1709"/>
    <cellStyle name="Обычный 40" xfId="1710"/>
    <cellStyle name="Обычный 41" xfId="1711"/>
    <cellStyle name="Обычный 42" xfId="1712"/>
    <cellStyle name="Обычный 43" xfId="1713"/>
    <cellStyle name="Обычный 44" xfId="1714"/>
    <cellStyle name="Обычный 45" xfId="1715"/>
    <cellStyle name="Обычный 46" xfId="1716"/>
    <cellStyle name="Обычный 47" xfId="1717"/>
    <cellStyle name="Обычный 48" xfId="1718"/>
    <cellStyle name="Обычный 49" xfId="1719"/>
    <cellStyle name="Обычный 5" xfId="1720"/>
    <cellStyle name="Обычный 5 2" xfId="1721"/>
    <cellStyle name="Обычный 5 2 2" xfId="2932"/>
    <cellStyle name="Обычный 5 2 3" xfId="2996"/>
    <cellStyle name="Обычный 5 3" xfId="1722"/>
    <cellStyle name="Обычный 5 4" xfId="1723"/>
    <cellStyle name="Обычный 5 5" xfId="1724"/>
    <cellStyle name="Обычный 5 6" xfId="1725"/>
    <cellStyle name="Обычный 5 7" xfId="2995"/>
    <cellStyle name="Обычный 50" xfId="2417"/>
    <cellStyle name="Обычный 51" xfId="2420"/>
    <cellStyle name="Обычный 52" xfId="2423"/>
    <cellStyle name="Обычный 53" xfId="2425"/>
    <cellStyle name="Обычный 54" xfId="2427"/>
    <cellStyle name="Обычный 55" xfId="2429"/>
    <cellStyle name="Обычный 56" xfId="2431"/>
    <cellStyle name="Обычный 57" xfId="2433"/>
    <cellStyle name="Обычный 58" xfId="2434"/>
    <cellStyle name="Обычный 59" xfId="2435"/>
    <cellStyle name="Обычный 6" xfId="1726"/>
    <cellStyle name="Обычный 6 10" xfId="2933"/>
    <cellStyle name="Обычный 6 11" xfId="2997"/>
    <cellStyle name="Обычный 6 12" xfId="3022"/>
    <cellStyle name="Обычный 6 2" xfId="1727"/>
    <cellStyle name="Обычный 6 3" xfId="1728"/>
    <cellStyle name="Обычный 6 4" xfId="1729"/>
    <cellStyle name="Обычный 6 5" xfId="1730"/>
    <cellStyle name="Обычный 6 6" xfId="1731"/>
    <cellStyle name="Обычный 6 7" xfId="1732"/>
    <cellStyle name="Обычный 6 8" xfId="1733"/>
    <cellStyle name="Обычный 6 9" xfId="1734"/>
    <cellStyle name="Обычный 60" xfId="2436"/>
    <cellStyle name="Обычный 61" xfId="2437"/>
    <cellStyle name="Обычный 62" xfId="2421"/>
    <cellStyle name="Обычный 63" xfId="2438"/>
    <cellStyle name="Обычный 64" xfId="2439"/>
    <cellStyle name="Обычный 65" xfId="2442"/>
    <cellStyle name="Обычный 66" xfId="2446"/>
    <cellStyle name="Обычный 67" xfId="2444"/>
    <cellStyle name="Обычный 68" xfId="2445"/>
    <cellStyle name="Обычный 69" xfId="2451"/>
    <cellStyle name="Обычный 7" xfId="1735"/>
    <cellStyle name="Обычный 7 2" xfId="1736"/>
    <cellStyle name="Обычный 7 3" xfId="2954"/>
    <cellStyle name="Обычный 70" xfId="2449"/>
    <cellStyle name="Обычный 71" xfId="2453"/>
    <cellStyle name="Обычный 72" xfId="2455"/>
    <cellStyle name="Обычный 73" xfId="2457"/>
    <cellStyle name="Обычный 74" xfId="2459"/>
    <cellStyle name="Обычный 75" xfId="2463"/>
    <cellStyle name="Обычный 76" xfId="2466"/>
    <cellStyle name="Обычный 77" xfId="2464"/>
    <cellStyle name="Обычный 78" xfId="2468"/>
    <cellStyle name="Обычный 79" xfId="2470"/>
    <cellStyle name="Обычный 8" xfId="1737"/>
    <cellStyle name="Обычный 8 2" xfId="1738"/>
    <cellStyle name="Обычный 8 3" xfId="1739"/>
    <cellStyle name="Обычный 8 4" xfId="3018"/>
    <cellStyle name="Обычный 80" xfId="2472"/>
    <cellStyle name="Обычный 81" xfId="2465"/>
    <cellStyle name="Обычный 82" xfId="2477"/>
    <cellStyle name="Обычный 83" xfId="2480"/>
    <cellStyle name="Обычный 84" xfId="2481"/>
    <cellStyle name="Обычный 85" xfId="2476"/>
    <cellStyle name="Обычный 86" xfId="2483"/>
    <cellStyle name="Обычный 87" xfId="2485"/>
    <cellStyle name="Обычный 88" xfId="2487"/>
    <cellStyle name="Обычный 89" xfId="2489"/>
    <cellStyle name="Обычный 9" xfId="1740"/>
    <cellStyle name="Обычный 9 2" xfId="2942"/>
    <cellStyle name="Обычный 90" xfId="2491"/>
    <cellStyle name="Обычный 91" xfId="2493"/>
    <cellStyle name="Обычный 92" xfId="2495"/>
    <cellStyle name="Обычный 93" xfId="2497"/>
    <cellStyle name="Обычный 94" xfId="2501"/>
    <cellStyle name="Обычный 95" xfId="2503"/>
    <cellStyle name="Обычный 96" xfId="2506"/>
    <cellStyle name="Обычный 97" xfId="2505"/>
    <cellStyle name="Обычный 98" xfId="3590"/>
    <cellStyle name="Обычный 99" xfId="3591"/>
    <cellStyle name="Ошибка" xfId="1741"/>
    <cellStyle name="Плохой 10" xfId="1742"/>
    <cellStyle name="Плохой 2" xfId="1743"/>
    <cellStyle name="Плохой 2 2" xfId="1744"/>
    <cellStyle name="Плохой 3" xfId="1745"/>
    <cellStyle name="Плохой 3 2" xfId="1746"/>
    <cellStyle name="Плохой 4" xfId="1747"/>
    <cellStyle name="Плохой 4 2" xfId="1748"/>
    <cellStyle name="Плохой 5" xfId="1749"/>
    <cellStyle name="Плохой 5 2" xfId="1750"/>
    <cellStyle name="Плохой 6" xfId="1751"/>
    <cellStyle name="Плохой 6 2" xfId="1752"/>
    <cellStyle name="Плохой 7" xfId="1753"/>
    <cellStyle name="Плохой 7 2" xfId="1754"/>
    <cellStyle name="Плохой 8" xfId="1755"/>
    <cellStyle name="Плохой 8 2" xfId="1756"/>
    <cellStyle name="Плохой 9" xfId="1757"/>
    <cellStyle name="Плохой 9 2" xfId="1758"/>
    <cellStyle name="По центру с переносом" xfId="1759"/>
    <cellStyle name="По ширине с переносом" xfId="1760"/>
    <cellStyle name="Подгруппа" xfId="1761"/>
    <cellStyle name="Поле ввода" xfId="1762"/>
    <cellStyle name="Пояснение 10" xfId="1763"/>
    <cellStyle name="Пояснение 2" xfId="1764"/>
    <cellStyle name="Пояснение 2 2" xfId="1765"/>
    <cellStyle name="Пояснение 3" xfId="1766"/>
    <cellStyle name="Пояснение 3 2" xfId="1767"/>
    <cellStyle name="Пояснение 4" xfId="1768"/>
    <cellStyle name="Пояснение 4 2" xfId="1769"/>
    <cellStyle name="Пояснение 5" xfId="1770"/>
    <cellStyle name="Пояснение 5 2" xfId="1771"/>
    <cellStyle name="Пояснение 6" xfId="1772"/>
    <cellStyle name="Пояснение 6 2" xfId="1773"/>
    <cellStyle name="Пояснение 7" xfId="1774"/>
    <cellStyle name="Пояснение 7 2" xfId="1775"/>
    <cellStyle name="Пояснение 8" xfId="1776"/>
    <cellStyle name="Пояснение 8 2" xfId="1777"/>
    <cellStyle name="Пояснение 9" xfId="1778"/>
    <cellStyle name="Пояснение 9 2" xfId="1779"/>
    <cellStyle name="Примечание 10" xfId="1780"/>
    <cellStyle name="Примечание 10 2" xfId="1781"/>
    <cellStyle name="Примечание 10 3" xfId="1782"/>
    <cellStyle name="Примечание 10_46EE.2011(v1.0)" xfId="1783"/>
    <cellStyle name="Примечание 11" xfId="1784"/>
    <cellStyle name="Примечание 11 2" xfId="1785"/>
    <cellStyle name="Примечание 11 3" xfId="1786"/>
    <cellStyle name="Примечание 11_46EE.2011(v1.0)" xfId="1787"/>
    <cellStyle name="Примечание 12" xfId="1788"/>
    <cellStyle name="Примечание 12 2" xfId="1789"/>
    <cellStyle name="Примечание 12 3" xfId="1790"/>
    <cellStyle name="Примечание 12_46EE.2011(v1.0)" xfId="1791"/>
    <cellStyle name="Примечание 13" xfId="1792"/>
    <cellStyle name="Примечание 2" xfId="1793"/>
    <cellStyle name="Примечание 2 2" xfId="1794"/>
    <cellStyle name="Примечание 2 3" xfId="1795"/>
    <cellStyle name="Примечание 2 4" xfId="1796"/>
    <cellStyle name="Примечание 2 5" xfId="1797"/>
    <cellStyle name="Примечание 2 6" xfId="1798"/>
    <cellStyle name="Примечание 2 7" xfId="1799"/>
    <cellStyle name="Примечание 2 8" xfId="1800"/>
    <cellStyle name="Примечание 2 9" xfId="1801"/>
    <cellStyle name="Примечание 2_46EE.2011(v1.0)" xfId="1802"/>
    <cellStyle name="Примечание 3" xfId="1803"/>
    <cellStyle name="Примечание 3 2" xfId="1804"/>
    <cellStyle name="Примечание 3 3" xfId="1805"/>
    <cellStyle name="Примечание 3 4" xfId="1806"/>
    <cellStyle name="Примечание 3 5" xfId="1807"/>
    <cellStyle name="Примечание 3 6" xfId="1808"/>
    <cellStyle name="Примечание 3 7" xfId="1809"/>
    <cellStyle name="Примечание 3 8" xfId="1810"/>
    <cellStyle name="Примечание 3 9" xfId="1811"/>
    <cellStyle name="Примечание 3_46EE.2011(v1.0)" xfId="1812"/>
    <cellStyle name="Примечание 4" xfId="1813"/>
    <cellStyle name="Примечание 4 2" xfId="1814"/>
    <cellStyle name="Примечание 4 3" xfId="1815"/>
    <cellStyle name="Примечание 4 4" xfId="1816"/>
    <cellStyle name="Примечание 4 5" xfId="1817"/>
    <cellStyle name="Примечание 4 6" xfId="1818"/>
    <cellStyle name="Примечание 4 7" xfId="1819"/>
    <cellStyle name="Примечание 4 8" xfId="1820"/>
    <cellStyle name="Примечание 4 9" xfId="1821"/>
    <cellStyle name="Примечание 4_46EE.2011(v1.0)" xfId="1822"/>
    <cellStyle name="Примечание 5" xfId="1823"/>
    <cellStyle name="Примечание 5 2" xfId="1824"/>
    <cellStyle name="Примечание 5 3" xfId="1825"/>
    <cellStyle name="Примечание 5 4" xfId="1826"/>
    <cellStyle name="Примечание 5 5" xfId="1827"/>
    <cellStyle name="Примечание 5 6" xfId="1828"/>
    <cellStyle name="Примечание 5 7" xfId="1829"/>
    <cellStyle name="Примечание 5 8" xfId="1830"/>
    <cellStyle name="Примечание 5 9" xfId="1831"/>
    <cellStyle name="Примечание 5_46EE.2011(v1.0)" xfId="1832"/>
    <cellStyle name="Примечание 6" xfId="1833"/>
    <cellStyle name="Примечание 6 2" xfId="1834"/>
    <cellStyle name="Примечание 6_46EE.2011(v1.0)" xfId="1835"/>
    <cellStyle name="Примечание 7" xfId="1836"/>
    <cellStyle name="Примечание 7 2" xfId="1837"/>
    <cellStyle name="Примечание 7_46EE.2011(v1.0)" xfId="1838"/>
    <cellStyle name="Примечание 8" xfId="1839"/>
    <cellStyle name="Примечание 8 2" xfId="1840"/>
    <cellStyle name="Примечание 8_46EE.2011(v1.0)" xfId="1841"/>
    <cellStyle name="Примечание 9" xfId="1842"/>
    <cellStyle name="Примечание 9 2" xfId="1843"/>
    <cellStyle name="Примечание 9_46EE.2011(v1.0)" xfId="1844"/>
    <cellStyle name="Продукт" xfId="1845"/>
    <cellStyle name="Процентный" xfId="1" builtinId="5"/>
    <cellStyle name="Процентный 10" xfId="1846"/>
    <cellStyle name="Процентный 2" xfId="1847"/>
    <cellStyle name="Процентный 2 2" xfId="1848"/>
    <cellStyle name="Процентный 2 3" xfId="1849"/>
    <cellStyle name="Процентный 3" xfId="1850"/>
    <cellStyle name="Процентный 3 2" xfId="1851"/>
    <cellStyle name="Процентный 3 3" xfId="1852"/>
    <cellStyle name="Процентный 4" xfId="1853"/>
    <cellStyle name="Процентный 4 2" xfId="1854"/>
    <cellStyle name="Процентный 4 3" xfId="1855"/>
    <cellStyle name="Процентный 4 4" xfId="1856"/>
    <cellStyle name="Процентный 5" xfId="1857"/>
    <cellStyle name="Процентный 5 2" xfId="1858"/>
    <cellStyle name="Процентный 5 3" xfId="3023"/>
    <cellStyle name="Процентный 6" xfId="3007"/>
    <cellStyle name="Процентный 7" xfId="3593"/>
    <cellStyle name="Процентный 9" xfId="1859"/>
    <cellStyle name="Разница" xfId="1860"/>
    <cellStyle name="Рамки" xfId="1861"/>
    <cellStyle name="Сводная таблица" xfId="1862"/>
    <cellStyle name="Связанная ячейка 10" xfId="1863"/>
    <cellStyle name="Связанная ячейка 2" xfId="1864"/>
    <cellStyle name="Связанная ячейка 2 2" xfId="1865"/>
    <cellStyle name="Связанная ячейка 2_46EE.2011(v1.0)" xfId="1866"/>
    <cellStyle name="Связанная ячейка 3" xfId="1867"/>
    <cellStyle name="Связанная ячейка 3 2" xfId="1868"/>
    <cellStyle name="Связанная ячейка 3_46EE.2011(v1.0)" xfId="1869"/>
    <cellStyle name="Связанная ячейка 4" xfId="1870"/>
    <cellStyle name="Связанная ячейка 4 2" xfId="1871"/>
    <cellStyle name="Связанная ячейка 4_46EE.2011(v1.0)" xfId="1872"/>
    <cellStyle name="Связанная ячейка 5" xfId="1873"/>
    <cellStyle name="Связанная ячейка 5 2" xfId="1874"/>
    <cellStyle name="Связанная ячейка 5_46EE.2011(v1.0)" xfId="1875"/>
    <cellStyle name="Связанная ячейка 6" xfId="1876"/>
    <cellStyle name="Связанная ячейка 6 2" xfId="1877"/>
    <cellStyle name="Связанная ячейка 6_46EE.2011(v1.0)" xfId="1878"/>
    <cellStyle name="Связанная ячейка 7" xfId="1879"/>
    <cellStyle name="Связанная ячейка 7 2" xfId="1880"/>
    <cellStyle name="Связанная ячейка 7_46EE.2011(v1.0)" xfId="1881"/>
    <cellStyle name="Связанная ячейка 8" xfId="1882"/>
    <cellStyle name="Связанная ячейка 8 2" xfId="1883"/>
    <cellStyle name="Связанная ячейка 8_46EE.2011(v1.0)" xfId="1884"/>
    <cellStyle name="Связанная ячейка 9" xfId="1885"/>
    <cellStyle name="Связанная ячейка 9 2" xfId="1886"/>
    <cellStyle name="Связанная ячейка 9_46EE.2011(v1.0)" xfId="1887"/>
    <cellStyle name="Стиль 1" xfId="1888"/>
    <cellStyle name="Стиль 1 2" xfId="1889"/>
    <cellStyle name="Стиль 1 2 2" xfId="1890"/>
    <cellStyle name="Стиль 1 2 2 2" xfId="2947"/>
    <cellStyle name="Стиль 1 2 2 2 2" xfId="3226"/>
    <cellStyle name="Стиль 1 2 3" xfId="3004"/>
    <cellStyle name="Стиль 1 2 3 2" xfId="3255"/>
    <cellStyle name="Стиль 1 2_EE.2REK.P2011.4.78(v0.3)" xfId="1891"/>
    <cellStyle name="Субсчет" xfId="1892"/>
    <cellStyle name="Счет" xfId="1893"/>
    <cellStyle name="ТЕКСТ" xfId="1894"/>
    <cellStyle name="ТЕКСТ 2" xfId="1895"/>
    <cellStyle name="ТЕКСТ 3" xfId="1896"/>
    <cellStyle name="ТЕКСТ 4" xfId="1897"/>
    <cellStyle name="ТЕКСТ 5" xfId="1898"/>
    <cellStyle name="ТЕКСТ 6" xfId="1899"/>
    <cellStyle name="ТЕКСТ 7" xfId="1900"/>
    <cellStyle name="ТЕКСТ 8" xfId="1901"/>
    <cellStyle name="ТЕКСТ 9" xfId="1902"/>
    <cellStyle name="Текст предупреждения 10" xfId="1903"/>
    <cellStyle name="Текст предупреждения 2" xfId="1904"/>
    <cellStyle name="Текст предупреждения 2 2" xfId="1905"/>
    <cellStyle name="Текст предупреждения 3" xfId="1906"/>
    <cellStyle name="Текст предупреждения 3 2" xfId="1907"/>
    <cellStyle name="Текст предупреждения 4" xfId="1908"/>
    <cellStyle name="Текст предупреждения 4 2" xfId="1909"/>
    <cellStyle name="Текст предупреждения 5" xfId="1910"/>
    <cellStyle name="Текст предупреждения 5 2" xfId="1911"/>
    <cellStyle name="Текст предупреждения 6" xfId="1912"/>
    <cellStyle name="Текст предупреждения 6 2" xfId="1913"/>
    <cellStyle name="Текст предупреждения 7" xfId="1914"/>
    <cellStyle name="Текст предупреждения 7 2" xfId="1915"/>
    <cellStyle name="Текст предупреждения 8" xfId="1916"/>
    <cellStyle name="Текст предупреждения 8 2" xfId="1917"/>
    <cellStyle name="Текст предупреждения 9" xfId="1918"/>
    <cellStyle name="Текст предупреждения 9 2" xfId="1919"/>
    <cellStyle name="Текстовый" xfId="1920"/>
    <cellStyle name="Текстовый 2" xfId="1921"/>
    <cellStyle name="Текстовый 3" xfId="1922"/>
    <cellStyle name="Текстовый 4" xfId="1923"/>
    <cellStyle name="Текстовый 5" xfId="1924"/>
    <cellStyle name="Текстовый 6" xfId="1925"/>
    <cellStyle name="Текстовый 7" xfId="1926"/>
    <cellStyle name="Текстовый 8" xfId="1927"/>
    <cellStyle name="Текстовый 9" xfId="1928"/>
    <cellStyle name="Текстовый_1" xfId="1929"/>
    <cellStyle name="Тысячи [0]_ СБ$ " xfId="1930"/>
    <cellStyle name="Тысячи_ СБ$ " xfId="1931"/>
    <cellStyle name="ФИКСИРОВАННЫЙ" xfId="1932"/>
    <cellStyle name="ФИКСИРОВАННЫЙ 2" xfId="1933"/>
    <cellStyle name="ФИКСИРОВАННЫЙ 3" xfId="1934"/>
    <cellStyle name="ФИКСИРОВАННЫЙ 4" xfId="1935"/>
    <cellStyle name="ФИКСИРОВАННЫЙ 5" xfId="1936"/>
    <cellStyle name="ФИКСИРОВАННЫЙ 6" xfId="1937"/>
    <cellStyle name="ФИКСИРОВАННЫЙ 7" xfId="1938"/>
    <cellStyle name="ФИКСИРОВАННЫЙ 8" xfId="1939"/>
    <cellStyle name="ФИКСИРОВАННЫЙ 9" xfId="1940"/>
    <cellStyle name="ФИКСИРОВАННЫЙ_1" xfId="1941"/>
    <cellStyle name="Финансовый 10" xfId="1943"/>
    <cellStyle name="Финансовый 10 2" xfId="3439"/>
    <cellStyle name="Финансовый 100" xfId="3068"/>
    <cellStyle name="Финансовый 100 2" xfId="3492"/>
    <cellStyle name="Финансовый 101" xfId="2408"/>
    <cellStyle name="Финансовый 101 2" xfId="3517"/>
    <cellStyle name="Финансовый 102" xfId="3438"/>
    <cellStyle name="Финансовый 103" xfId="1942"/>
    <cellStyle name="Финансовый 104" xfId="3592"/>
    <cellStyle name="Финансовый 11" xfId="1944"/>
    <cellStyle name="Финансовый 11 2" xfId="1945"/>
    <cellStyle name="Финансовый 11 2 2" xfId="3441"/>
    <cellStyle name="Финансовый 11 3" xfId="3440"/>
    <cellStyle name="Финансовый 12" xfId="1946"/>
    <cellStyle name="Финансовый 12 2" xfId="1947"/>
    <cellStyle name="Финансовый 12 2 2" xfId="3443"/>
    <cellStyle name="Финансовый 12 3" xfId="3442"/>
    <cellStyle name="Финансовый 13" xfId="1948"/>
    <cellStyle name="Финансовый 13 2" xfId="3444"/>
    <cellStyle name="Финансовый 13 2 2" xfId="3554"/>
    <cellStyle name="Финансовый 14" xfId="1949"/>
    <cellStyle name="Финансовый 14 2" xfId="3445"/>
    <cellStyle name="Финансовый 14 2 2" xfId="3555"/>
    <cellStyle name="Финансовый 15" xfId="1950"/>
    <cellStyle name="Финансовый 15 2" xfId="3446"/>
    <cellStyle name="Финансовый 15 2 2" xfId="3556"/>
    <cellStyle name="Финансовый 16" xfId="1951"/>
    <cellStyle name="Финансовый 16 2" xfId="3447"/>
    <cellStyle name="Финансовый 16 2 2" xfId="3557"/>
    <cellStyle name="Финансовый 17" xfId="1952"/>
    <cellStyle name="Финансовый 17 2" xfId="3448"/>
    <cellStyle name="Финансовый 17 2 2" xfId="3558"/>
    <cellStyle name="Финансовый 18" xfId="1953"/>
    <cellStyle name="Финансовый 18 2" xfId="3449"/>
    <cellStyle name="Финансовый 18 2 2" xfId="3559"/>
    <cellStyle name="Финансовый 19" xfId="1954"/>
    <cellStyle name="Финансовый 2" xfId="1955"/>
    <cellStyle name="Финансовый 2 10" xfId="1956"/>
    <cellStyle name="Финансовый 2 10 2" xfId="3451"/>
    <cellStyle name="Финансовый 2 11" xfId="1957"/>
    <cellStyle name="Финансовый 2 11 2" xfId="3452"/>
    <cellStyle name="Финансовый 2 12" xfId="1958"/>
    <cellStyle name="Финансовый 2 12 2" xfId="3453"/>
    <cellStyle name="Финансовый 2 13" xfId="1959"/>
    <cellStyle name="Финансовый 2 13 2" xfId="3454"/>
    <cellStyle name="Финансовый 2 14" xfId="1960"/>
    <cellStyle name="Финансовый 2 14 2" xfId="3455"/>
    <cellStyle name="Финансовый 2 14 2 2" xfId="3561"/>
    <cellStyle name="Финансовый 2 15" xfId="2023"/>
    <cellStyle name="Финансовый 2 15 2" xfId="3480"/>
    <cellStyle name="Финансовый 2 15 2 2" xfId="3571"/>
    <cellStyle name="Финансовый 2 16" xfId="2934"/>
    <cellStyle name="Финансовый 2 16 2" xfId="3560"/>
    <cellStyle name="Финансовый 2 17" xfId="3450"/>
    <cellStyle name="Финансовый 2 2" xfId="1961"/>
    <cellStyle name="Финансовый 2 2 2" xfId="1962"/>
    <cellStyle name="Финансовый 2 2 2 2" xfId="2922"/>
    <cellStyle name="Финансовый 2 2 2 2 2" xfId="3504"/>
    <cellStyle name="Финансовый 2 2 2 2 2 2" xfId="3563"/>
    <cellStyle name="Финансовый 2 2 2 3" xfId="3028"/>
    <cellStyle name="Финансовый 2 2 2 3 2" xfId="3262"/>
    <cellStyle name="Финансовый 2 2 2 3 3" xfId="3496"/>
    <cellStyle name="Финансовый 2 2 2 4" xfId="2410"/>
    <cellStyle name="Финансовый 2 2 2 4 2" xfId="3533"/>
    <cellStyle name="Финансовый 2 2 2 5" xfId="3457"/>
    <cellStyle name="Финансовый 2 2 3" xfId="1963"/>
    <cellStyle name="Финансовый 2 2 3 2" xfId="2923"/>
    <cellStyle name="Финансовый 2 2 3 2 2" xfId="3524"/>
    <cellStyle name="Финансовый 2 2 3 2 2 2" xfId="3564"/>
    <cellStyle name="Финансовый 2 2 3 3" xfId="2986"/>
    <cellStyle name="Финансовый 2 2 3 3 2" xfId="3249"/>
    <cellStyle name="Финансовый 2 2 3 3 3" xfId="3514"/>
    <cellStyle name="Финансовый 2 2 3 4" xfId="2411"/>
    <cellStyle name="Финансовый 2 2 3 4 2" xfId="3541"/>
    <cellStyle name="Финансовый 2 2 3 5" xfId="3458"/>
    <cellStyle name="Финансовый 2 2 4" xfId="2921"/>
    <cellStyle name="Финансовый 2 2 4 2" xfId="3532"/>
    <cellStyle name="Финансовый 2 2 4 2 2" xfId="3562"/>
    <cellStyle name="Финансовый 2 2 5" xfId="2943"/>
    <cellStyle name="Финансовый 2 2 5 2" xfId="3588"/>
    <cellStyle name="Финансовый 2 2 6" xfId="2409"/>
    <cellStyle name="Финансовый 2 2 6 2" xfId="3522"/>
    <cellStyle name="Финансовый 2 2 7" xfId="3456"/>
    <cellStyle name="Финансовый 2 2_INDEX.STATION.2012(v1.0)_" xfId="1964"/>
    <cellStyle name="Финансовый 2 3" xfId="1965"/>
    <cellStyle name="Финансовый 2 3 2" xfId="2924"/>
    <cellStyle name="Финансовый 2 3 2 2" xfId="3531"/>
    <cellStyle name="Финансовый 2 3 2 2 2" xfId="3565"/>
    <cellStyle name="Финансовый 2 3 3" xfId="2963"/>
    <cellStyle name="Финансовый 2 3 3 2" xfId="3234"/>
    <cellStyle name="Финансовый 2 3 3 3" xfId="3499"/>
    <cellStyle name="Финансовый 2 3 4" xfId="2412"/>
    <cellStyle name="Финансовый 2 3 4 2" xfId="3546"/>
    <cellStyle name="Финансовый 2 3 5" xfId="3459"/>
    <cellStyle name="Финансовый 2 4" xfId="1966"/>
    <cellStyle name="Финансовый 2 4 2" xfId="2925"/>
    <cellStyle name="Финансовый 2 4 2 2" xfId="3503"/>
    <cellStyle name="Финансовый 2 4 2 2 2" xfId="3566"/>
    <cellStyle name="Финансовый 2 4 3" xfId="2983"/>
    <cellStyle name="Финансовый 2 4 3 2" xfId="3247"/>
    <cellStyle name="Финансовый 2 4 3 3" xfId="3498"/>
    <cellStyle name="Финансовый 2 4 4" xfId="2413"/>
    <cellStyle name="Финансовый 2 4 4 2" xfId="3518"/>
    <cellStyle name="Финансовый 2 4 5" xfId="3460"/>
    <cellStyle name="Финансовый 2 5" xfId="1967"/>
    <cellStyle name="Финансовый 2 5 2" xfId="2926"/>
    <cellStyle name="Финансовый 2 5 2 2" xfId="3502"/>
    <cellStyle name="Финансовый 2 5 2 2 2" xfId="3567"/>
    <cellStyle name="Финансовый 2 5 3" xfId="2967"/>
    <cellStyle name="Финансовый 2 5 3 2" xfId="3589"/>
    <cellStyle name="Финансовый 2 5 4" xfId="2414"/>
    <cellStyle name="Финансовый 2 5 4 2" xfId="3544"/>
    <cellStyle name="Финансовый 2 5 5" xfId="3461"/>
    <cellStyle name="Финансовый 2 6" xfId="1968"/>
    <cellStyle name="Финансовый 2 6 2" xfId="3462"/>
    <cellStyle name="Финансовый 2 7" xfId="1969"/>
    <cellStyle name="Финансовый 2 7 2" xfId="3463"/>
    <cellStyle name="Финансовый 2 8" xfId="1970"/>
    <cellStyle name="Финансовый 2 8 2" xfId="3464"/>
    <cellStyle name="Финансовый 2 9" xfId="1971"/>
    <cellStyle name="Финансовый 2 9 2" xfId="3465"/>
    <cellStyle name="Финансовый 2_46EE.2011(v1.0)" xfId="1972"/>
    <cellStyle name="Финансовый 20" xfId="1973"/>
    <cellStyle name="Финансовый 20 2" xfId="2927"/>
    <cellStyle name="Финансовый 20 2 2" xfId="3501"/>
    <cellStyle name="Финансовый 20 3" xfId="2415"/>
    <cellStyle name="Финансовый 20 3 2" xfId="3487"/>
    <cellStyle name="Финансовый 20 4" xfId="3466"/>
    <cellStyle name="Финансовый 21" xfId="1974"/>
    <cellStyle name="Финансовый 21 2" xfId="2928"/>
    <cellStyle name="Финансовый 21 2 2" xfId="3488"/>
    <cellStyle name="Финансовый 21 3" xfId="2416"/>
    <cellStyle name="Финансовый 21 3 2" xfId="3523"/>
    <cellStyle name="Финансовый 21 4" xfId="3467"/>
    <cellStyle name="Финансовый 22" xfId="1975"/>
    <cellStyle name="Финансовый 22 2" xfId="3468"/>
    <cellStyle name="Финансовый 23" xfId="1976"/>
    <cellStyle name="Финансовый 23 2" xfId="3469"/>
    <cellStyle name="Финансовый 24" xfId="2443"/>
    <cellStyle name="Финансовый 24 2" xfId="3553"/>
    <cellStyle name="Финансовый 25" xfId="2447"/>
    <cellStyle name="Финансовый 25 2" xfId="3572"/>
    <cellStyle name="Финансовый 26" xfId="2448"/>
    <cellStyle name="Финансовый 26 2" xfId="3552"/>
    <cellStyle name="Финансовый 27" xfId="2450"/>
    <cellStyle name="Финансовый 27 2" xfId="3573"/>
    <cellStyle name="Финансовый 28" xfId="2452"/>
    <cellStyle name="Финансовый 28 2" xfId="3551"/>
    <cellStyle name="Финансовый 29" xfId="2454"/>
    <cellStyle name="Финансовый 29 2" xfId="3574"/>
    <cellStyle name="Финансовый 3" xfId="1977"/>
    <cellStyle name="Финансовый 3 2" xfId="1978"/>
    <cellStyle name="Финансовый 3 2 2" xfId="3014"/>
    <cellStyle name="Финансовый 3 2 2 2" xfId="3257"/>
    <cellStyle name="Финансовый 3 2 2 3" xfId="3483"/>
    <cellStyle name="Финансовый 3 2 2 3 2" xfId="3568"/>
    <cellStyle name="Финансовый 3 2 3" xfId="3471"/>
    <cellStyle name="Финансовый 3 3" xfId="1979"/>
    <cellStyle name="Финансовый 3 4" xfId="1980"/>
    <cellStyle name="Финансовый 3 5" xfId="1981"/>
    <cellStyle name="Финансовый 3 5 2" xfId="2962"/>
    <cellStyle name="Финансовый 3 5 2 2" xfId="3233"/>
    <cellStyle name="Финансовый 3 5 2 3" xfId="3500"/>
    <cellStyle name="Финансовый 3 5 2 3 2" xfId="3569"/>
    <cellStyle name="Финансовый 3 5 3" xfId="3472"/>
    <cellStyle name="Финансовый 3 6" xfId="2953"/>
    <cellStyle name="Финансовый 3 7" xfId="3470"/>
    <cellStyle name="Финансовый 3_INDEX.STATION.2012(v1.0)_" xfId="1982"/>
    <cellStyle name="Финансовый 30" xfId="2456"/>
    <cellStyle name="Финансовый 30 2" xfId="3550"/>
    <cellStyle name="Финансовый 31" xfId="2458"/>
    <cellStyle name="Финансовый 31 2" xfId="3579"/>
    <cellStyle name="Финансовый 32" xfId="2460"/>
    <cellStyle name="Финансовый 32 2" xfId="3585"/>
    <cellStyle name="Финансовый 33" xfId="2461"/>
    <cellStyle name="Финансовый 33 2" xfId="3580"/>
    <cellStyle name="Финансовый 34" xfId="2462"/>
    <cellStyle name="Финансовый 34 2" xfId="3584"/>
    <cellStyle name="Финансовый 35" xfId="2467"/>
    <cellStyle name="Финансовый 35 2" xfId="3578"/>
    <cellStyle name="Финансовый 36" xfId="2469"/>
    <cellStyle name="Финансовый 36 2" xfId="3583"/>
    <cellStyle name="Финансовый 37" xfId="2471"/>
    <cellStyle name="Финансовый 37 2" xfId="3577"/>
    <cellStyle name="Финансовый 38" xfId="2473"/>
    <cellStyle name="Финансовый 38 2" xfId="3582"/>
    <cellStyle name="Финансовый 39" xfId="2474"/>
    <cellStyle name="Финансовый 39 2" xfId="3576"/>
    <cellStyle name="Финансовый 4" xfId="1983"/>
    <cellStyle name="Финансовый 4 2" xfId="2948"/>
    <cellStyle name="Финансовый 4 2 2" xfId="3227"/>
    <cellStyle name="Финансовый 4 2 3" xfId="3484"/>
    <cellStyle name="Финансовый 4 2 3 2" xfId="3570"/>
    <cellStyle name="Финансовый 4 3" xfId="3473"/>
    <cellStyle name="Финансовый 40" xfId="2475"/>
    <cellStyle name="Финансовый 40 2" xfId="3581"/>
    <cellStyle name="Финансовый 41" xfId="2478"/>
    <cellStyle name="Финансовый 41 2" xfId="3575"/>
    <cellStyle name="Финансовый 42" xfId="2479"/>
    <cellStyle name="Финансовый 42 2" xfId="3587"/>
    <cellStyle name="Финансовый 43" xfId="2482"/>
    <cellStyle name="Финансовый 44" xfId="2484"/>
    <cellStyle name="Финансовый 45" xfId="2486"/>
    <cellStyle name="Финансовый 46" xfId="2488"/>
    <cellStyle name="Финансовый 47" xfId="2490"/>
    <cellStyle name="Финансовый 48" xfId="2492"/>
    <cellStyle name="Финансовый 49" xfId="2494"/>
    <cellStyle name="Финансовый 5" xfId="1984"/>
    <cellStyle name="Финансовый 5 2" xfId="3474"/>
    <cellStyle name="Финансовый 50" xfId="2496"/>
    <cellStyle name="Финансовый 51" xfId="2498"/>
    <cellStyle name="Финансовый 52" xfId="2499"/>
    <cellStyle name="Финансовый 53" xfId="2500"/>
    <cellStyle name="Финансовый 54" xfId="2502"/>
    <cellStyle name="Финансовый 55" xfId="2504"/>
    <cellStyle name="Финансовый 56" xfId="2509"/>
    <cellStyle name="Финансовый 56 2" xfId="3490"/>
    <cellStyle name="Финансовый 57" xfId="2517"/>
    <cellStyle name="Финансовый 57 2" xfId="3537"/>
    <cellStyle name="Финансовый 58" xfId="2523"/>
    <cellStyle name="Финансовый 58 2" xfId="3509"/>
    <cellStyle name="Финансовый 59" xfId="2516"/>
    <cellStyle name="Финансовый 59 2" xfId="3485"/>
    <cellStyle name="Финансовый 6" xfId="1985"/>
    <cellStyle name="Финансовый 6 2" xfId="2956"/>
    <cellStyle name="Финансовый 6 3" xfId="3475"/>
    <cellStyle name="Финансовый 60" xfId="2522"/>
    <cellStyle name="Финансовый 60 2" xfId="3510"/>
    <cellStyle name="Финансовый 61" xfId="2510"/>
    <cellStyle name="Финансовый 61 2" xfId="3527"/>
    <cellStyle name="Финансовый 62" xfId="2521"/>
    <cellStyle name="Финансовый 62 2" xfId="3511"/>
    <cellStyle name="Финансовый 63" xfId="2507"/>
    <cellStyle name="Финансовый 63 2" xfId="3530"/>
    <cellStyle name="Финансовый 64" xfId="2520"/>
    <cellStyle name="Финансовый 64 2" xfId="3536"/>
    <cellStyle name="Финансовый 65" xfId="2515"/>
    <cellStyle name="Финансовый 65 2" xfId="3535"/>
    <cellStyle name="Финансовый 66" xfId="2519"/>
    <cellStyle name="Финансовый 66 2" xfId="3529"/>
    <cellStyle name="Финансовый 67" xfId="2514"/>
    <cellStyle name="Финансовый 67 2" xfId="3539"/>
    <cellStyle name="Финансовый 68" xfId="2508"/>
    <cellStyle name="Финансовый 68 2" xfId="3512"/>
    <cellStyle name="Финансовый 69" xfId="2524"/>
    <cellStyle name="Финансовый 69 2" xfId="3545"/>
    <cellStyle name="Финансовый 7" xfId="1986"/>
    <cellStyle name="Финансовый 7 2" xfId="3476"/>
    <cellStyle name="Финансовый 70" xfId="2525"/>
    <cellStyle name="Финансовый 70 2" xfId="3534"/>
    <cellStyle name="Финансовый 71" xfId="2526"/>
    <cellStyle name="Финансовый 71 2" xfId="3542"/>
    <cellStyle name="Финансовый 72" xfId="2527"/>
    <cellStyle name="Финансовый 72 2" xfId="3540"/>
    <cellStyle name="Финансовый 73" xfId="2528"/>
    <cellStyle name="Финансовый 73 2" xfId="3508"/>
    <cellStyle name="Финансовый 74" xfId="2529"/>
    <cellStyle name="Финансовый 74 2" xfId="3516"/>
    <cellStyle name="Финансовый 75" xfId="2530"/>
    <cellStyle name="Финансовый 75 2" xfId="3491"/>
    <cellStyle name="Финансовый 76" xfId="2531"/>
    <cellStyle name="Финансовый 76 2" xfId="3507"/>
    <cellStyle name="Финансовый 77" xfId="2532"/>
    <cellStyle name="Финансовый 77 2" xfId="3506"/>
    <cellStyle name="Финансовый 78" xfId="2533"/>
    <cellStyle name="Финансовый 78 2" xfId="3505"/>
    <cellStyle name="Финансовый 79" xfId="2534"/>
    <cellStyle name="Финансовый 79 2" xfId="3489"/>
    <cellStyle name="Финансовый 8" xfId="1987"/>
    <cellStyle name="Финансовый 8 2" xfId="3477"/>
    <cellStyle name="Финансовый 80" xfId="2535"/>
    <cellStyle name="Финансовый 80 2" xfId="3526"/>
    <cellStyle name="Финансовый 81" xfId="2920"/>
    <cellStyle name="Финансовый 81 2" xfId="3515"/>
    <cellStyle name="Финансовый 82" xfId="2930"/>
    <cellStyle name="Финансовый 83" xfId="2931"/>
    <cellStyle name="Финансовый 84" xfId="2929"/>
    <cellStyle name="Финансовый 85" xfId="3003"/>
    <cellStyle name="Финансовый 85 2" xfId="3497"/>
    <cellStyle name="Финансовый 86" xfId="3027"/>
    <cellStyle name="Финансовый 86 2" xfId="3521"/>
    <cellStyle name="Финансовый 87" xfId="3030"/>
    <cellStyle name="Финансовый 87 2" xfId="3525"/>
    <cellStyle name="Финансовый 88" xfId="3056"/>
    <cellStyle name="Финансовый 88 2" xfId="3520"/>
    <cellStyle name="Финансовый 89" xfId="3057"/>
    <cellStyle name="Финансовый 89 2" xfId="3481"/>
    <cellStyle name="Финансовый 9" xfId="1988"/>
    <cellStyle name="Финансовый 9 2" xfId="3478"/>
    <cellStyle name="Финансовый 90" xfId="3058"/>
    <cellStyle name="Финансовый 90 2" xfId="3538"/>
    <cellStyle name="Финансовый 91" xfId="3059"/>
    <cellStyle name="Финансовый 91 2" xfId="3495"/>
    <cellStyle name="Финансовый 92" xfId="3060"/>
    <cellStyle name="Финансовый 92 2" xfId="3513"/>
    <cellStyle name="Финансовый 93" xfId="3061"/>
    <cellStyle name="Финансовый 93 2" xfId="3519"/>
    <cellStyle name="Финансовый 94" xfId="3062"/>
    <cellStyle name="Финансовый 94 2" xfId="3482"/>
    <cellStyle name="Финансовый 95" xfId="3063"/>
    <cellStyle name="Финансовый 95 2" xfId="3486"/>
    <cellStyle name="Финансовый 96" xfId="3064"/>
    <cellStyle name="Финансовый 96 2" xfId="3494"/>
    <cellStyle name="Финансовый 97" xfId="3065"/>
    <cellStyle name="Финансовый 97 2" xfId="3528"/>
    <cellStyle name="Финансовый 98" xfId="3066"/>
    <cellStyle name="Финансовый 98 2" xfId="3543"/>
    <cellStyle name="Финансовый 99" xfId="3067"/>
    <cellStyle name="Финансовый 99 2" xfId="3493"/>
    <cellStyle name="Финансовый0[0]_FU_bal" xfId="1989"/>
    <cellStyle name="Формула" xfId="1990"/>
    <cellStyle name="Формула 2" xfId="1991"/>
    <cellStyle name="Формула_A РТ 2009 Рязаньэнерго" xfId="1992"/>
    <cellStyle name="ФормулаВБ" xfId="1993"/>
    <cellStyle name="ФормулаНаКонтроль" xfId="1994"/>
    <cellStyle name="Хороший 10" xfId="1995"/>
    <cellStyle name="Хороший 2" xfId="1996"/>
    <cellStyle name="Хороший 2 2" xfId="1997"/>
    <cellStyle name="Хороший 3" xfId="1998"/>
    <cellStyle name="Хороший 3 2" xfId="1999"/>
    <cellStyle name="Хороший 4" xfId="2000"/>
    <cellStyle name="Хороший 4 2" xfId="2001"/>
    <cellStyle name="Хороший 5" xfId="2002"/>
    <cellStyle name="Хороший 5 2" xfId="2003"/>
    <cellStyle name="Хороший 6" xfId="2004"/>
    <cellStyle name="Хороший 6 2" xfId="2005"/>
    <cellStyle name="Хороший 7" xfId="2006"/>
    <cellStyle name="Хороший 7 2" xfId="2007"/>
    <cellStyle name="Хороший 8" xfId="2008"/>
    <cellStyle name="Хороший 8 2" xfId="2009"/>
    <cellStyle name="Хороший 9" xfId="2010"/>
    <cellStyle name="Хороший 9 2" xfId="2011"/>
    <cellStyle name="Цена_продукта" xfId="2012"/>
    <cellStyle name="Цифры по центру с десятыми" xfId="2013"/>
    <cellStyle name="число" xfId="2014"/>
    <cellStyle name="Џђћ–…ќ’ќ›‰" xfId="2015"/>
    <cellStyle name="Џђћ–…ќ’ќ›‰ 2" xfId="2016"/>
    <cellStyle name="Џђћ–…ќ’ќ›‰ 2 2" xfId="2951"/>
    <cellStyle name="Џђћ–…ќ’ќ›‰ 3" xfId="2518"/>
    <cellStyle name="Џђћ–…ќ’ќ›‰ 4" xfId="3006"/>
    <cellStyle name="Џђћ–…ќ’ќ›‰ 5" xfId="2957"/>
    <cellStyle name="Шапка" xfId="2017"/>
    <cellStyle name="Шапка таблицы" xfId="2018"/>
    <cellStyle name="ШАУ" xfId="2019"/>
    <cellStyle name="標準_PL-CF sheet" xfId="2020"/>
    <cellStyle name="䁺_x0001_" xfId="20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5;&#1043;&#1059;&#1051;&#1048;&#1056;&#1054;&#1042;&#1040;&#1053;&#1048;&#1045;%202021/&#1061;&#1088;&#1072;&#1084;&#1095;&#1077;&#1085;&#1082;&#1086;&#1074;&#1072;/&#1092;&#1072;&#1082;&#1090;%202019%20&#1075;&#1086;&#1076;&#1072;,%20&#1087;&#1083;&#1072;&#1085;%20&#1085;&#1072;%202021%20&#1075;&#1086;&#1076;/&#1044;&#1054;&#1052;&#1054;&#1059;&#1055;&#1056;&#1040;&#1042;&#1051;&#1045;&#1053;&#1048;&#1045;%20&#1053;&#1040;&#1042;&#1051;&#1071;/&#1055;&#1054;%20&#1092;&#1072;&#1082;&#1090;%202019&#1075;,%20&#1087;&#1083;&#1072;&#1085;%20&#1085;&#1072;%202021%20&#1075;&#1086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5;&#1043;&#1059;&#1051;&#1048;&#1056;&#1054;&#1042;&#1040;&#1053;&#1048;&#1045;%202021/&#1061;&#1088;&#1072;&#1084;&#1095;&#1077;&#1085;&#1082;&#1086;&#1074;&#1072;/&#1092;&#1072;&#1082;&#1090;%202019%20&#1075;&#1086;&#1076;&#1072;,%20&#1087;&#1083;&#1072;&#1085;%20&#1085;&#1072;%202021%20&#1075;&#1086;&#1076;/&#1052;&#1059;&#1055;%20&#1046;&#1080;&#1083;&#1100;&#1077;%20&#1076;&#1086;&#1082;&#1091;&#1084;&#1077;&#1085;&#1090;&#1099;%20&#1085;&#1072;%202021%20&#1086;&#1090;%2027.04.20/&#1057;&#1084;&#1077;&#1090;&#1072;%20&#1092;&#1072;&#1082;&#1090;%202019%20&#1075;&#1086;&#1076;&#1072;,%20&#1087;&#1083;&#1072;&#1085;%20&#1085;&#1072;%202021%20&#1055;&#1054;%20(&#1052;&#1059;&#1055;%20&#1046;&#1080;&#1083;&#1100;&#1077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5;&#1043;&#1059;&#1051;&#1048;&#1056;&#1054;&#1042;&#1040;&#1053;&#1048;&#1045;%202021/&#1061;&#1088;&#1072;&#1084;&#1095;&#1077;&#1085;&#1082;&#1086;&#1074;&#1072;/&#1092;&#1072;&#1082;&#1090;%202019%20&#1075;&#1086;&#1076;&#1072;,%20&#1087;&#1083;&#1072;&#1085;%20&#1085;&#1072;%202021%20&#1075;&#1086;&#1076;/&#1052;&#1048;&#1053;&#1054;&#1041;&#1054;&#1056;&#1054;&#1053;&#1040;/&#1057;&#1052;&#1045;&#1058;&#1067;%202019-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ф 46-тэ"/>
      <sheetName val="газ"/>
      <sheetName val="Энергоресурсы"/>
      <sheetName val="матариалы и страховка"/>
      <sheetName val="ОПР"/>
      <sheetName val="ОХР"/>
      <sheetName val="аренда"/>
    </sheetNames>
    <sheetDataSet>
      <sheetData sheetId="0">
        <row r="12">
          <cell r="AO12">
            <v>113.13120000000001</v>
          </cell>
        </row>
        <row r="135">
          <cell r="AO135">
            <v>289.13834167486539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6-ТЭ"/>
      <sheetName val="Смета"/>
      <sheetName val="Лист2"/>
      <sheetName val="Энергоресурсы"/>
      <sheetName val="Амортизация"/>
      <sheetName val="ГАЗ"/>
      <sheetName val="ФОТ"/>
      <sheetName val="опр"/>
      <sheetName val="ОХР"/>
      <sheetName val="материалы"/>
    </sheetNames>
    <sheetDataSet>
      <sheetData sheetId="0" refreshError="1"/>
      <sheetData sheetId="1">
        <row r="141">
          <cell r="BG141">
            <v>503.5858700106682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_13"/>
      <sheetName val="4_14"/>
      <sheetName val="4_15"/>
      <sheetName val="Сравнение ПО"/>
      <sheetName val="46-ТЭ 2019 г"/>
      <sheetName val="4-6 кот.40"/>
      <sheetName val="4-6 кот 116"/>
      <sheetName val="4-6 кот.169"/>
      <sheetName val="4-6 кот.76"/>
      <sheetName val="4-6 кот.246 с ФОТ"/>
      <sheetName val="4-6 кот.76 6А"/>
      <sheetName val="4-6 кот. 47"/>
      <sheetName val="4-6 кот.397"/>
      <sheetName val="4-6 кот. 8"/>
      <sheetName val="ПО,ЭЭ,ВО,ВП"/>
      <sheetName val="ЭЭ, ХВ,ОТОПЛЕНИЕ,ГВС,ВО"/>
      <sheetName val="Прислала Миноборона 16.11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25">
          <cell r="AL125">
            <v>1999.01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3"/>
  <sheetViews>
    <sheetView tabSelected="1" zoomScale="70" zoomScaleNormal="70" workbookViewId="0">
      <pane xSplit="7" ySplit="3" topLeftCell="K232" activePane="bottomRight" state="frozen"/>
      <selection activeCell="B1" sqref="B1"/>
      <selection pane="topRight" activeCell="U1" sqref="U1"/>
      <selection pane="bottomLeft" activeCell="B4" sqref="B4"/>
      <selection pane="bottomRight" activeCell="D250" sqref="D250"/>
    </sheetView>
  </sheetViews>
  <sheetFormatPr defaultColWidth="9.140625" defaultRowHeight="15"/>
  <cols>
    <col min="1" max="1" width="12.7109375" style="35" hidden="1" customWidth="1"/>
    <col min="2" max="2" width="19.28515625" style="2" customWidth="1"/>
    <col min="3" max="3" width="17.7109375" style="2" customWidth="1"/>
    <col min="4" max="4" width="18.5703125" style="2" customWidth="1"/>
    <col min="5" max="5" width="24.7109375" style="2" customWidth="1"/>
    <col min="6" max="6" width="59.7109375" style="3" customWidth="1"/>
    <col min="7" max="7" width="51.140625" style="1" customWidth="1"/>
    <col min="8" max="8" width="21.140625" style="6" hidden="1" customWidth="1"/>
    <col min="9" max="9" width="17" style="6" hidden="1" customWidth="1"/>
    <col min="10" max="10" width="15.42578125" style="8" hidden="1" customWidth="1"/>
    <col min="11" max="11" width="28.28515625" style="8" customWidth="1"/>
    <col min="12" max="12" width="20.5703125" style="35" customWidth="1"/>
    <col min="13" max="13" width="16.140625" style="8" customWidth="1"/>
    <col min="14" max="14" width="14.28515625" style="8" customWidth="1"/>
    <col min="15" max="15" width="16.28515625" style="8" hidden="1" customWidth="1"/>
    <col min="16" max="16" width="15.7109375" style="8" hidden="1" customWidth="1"/>
    <col min="17" max="17" width="39" style="35" hidden="1" customWidth="1"/>
    <col min="18" max="18" width="15.140625" style="8" customWidth="1"/>
    <col min="19" max="19" width="13.7109375" style="8" hidden="1" customWidth="1"/>
    <col min="20" max="20" width="15.28515625" style="8" hidden="1" customWidth="1"/>
    <col min="21" max="21" width="11.7109375" style="8" hidden="1" customWidth="1"/>
    <col min="22" max="22" width="13.7109375" style="8" hidden="1" customWidth="1"/>
    <col min="23" max="23" width="0" style="8" hidden="1" customWidth="1"/>
    <col min="24" max="16384" width="9.140625" style="8"/>
  </cols>
  <sheetData>
    <row r="1" spans="1:22" ht="19.5">
      <c r="A1" s="147"/>
      <c r="B1" s="147"/>
      <c r="C1" s="147"/>
      <c r="D1" s="147"/>
      <c r="E1" s="147"/>
      <c r="F1" s="147"/>
      <c r="G1" s="147"/>
      <c r="H1" s="147"/>
      <c r="I1" s="147"/>
      <c r="J1" s="147"/>
      <c r="M1" s="35"/>
    </row>
    <row r="2" spans="1:22" ht="20.25">
      <c r="A2" s="7"/>
      <c r="B2" s="148" t="s">
        <v>155</v>
      </c>
      <c r="C2" s="149"/>
      <c r="D2" s="149"/>
      <c r="E2" s="149"/>
      <c r="F2" s="149"/>
      <c r="G2" s="149"/>
      <c r="H2" s="149"/>
      <c r="I2" s="149"/>
      <c r="J2" s="149"/>
      <c r="S2" s="8">
        <v>2022</v>
      </c>
      <c r="T2" s="8">
        <v>2023</v>
      </c>
      <c r="U2" s="8">
        <v>2024</v>
      </c>
      <c r="V2" s="8">
        <v>2025</v>
      </c>
    </row>
    <row r="3" spans="1:22" s="4" customFormat="1" ht="100.5" customHeight="1">
      <c r="A3" s="71" t="s">
        <v>31</v>
      </c>
      <c r="B3" s="13" t="s">
        <v>3</v>
      </c>
      <c r="C3" s="13" t="s">
        <v>118</v>
      </c>
      <c r="D3" s="13" t="s">
        <v>123</v>
      </c>
      <c r="E3" s="14"/>
      <c r="F3" s="14" t="s">
        <v>34</v>
      </c>
      <c r="G3" s="14" t="s">
        <v>0</v>
      </c>
      <c r="H3" s="13" t="s">
        <v>142</v>
      </c>
      <c r="I3" s="13" t="s">
        <v>143</v>
      </c>
      <c r="J3" s="15" t="s">
        <v>130</v>
      </c>
      <c r="K3" s="13" t="s">
        <v>153</v>
      </c>
      <c r="L3" s="13" t="s">
        <v>171</v>
      </c>
      <c r="M3" s="13" t="s">
        <v>154</v>
      </c>
      <c r="N3" s="15" t="s">
        <v>170</v>
      </c>
      <c r="O3" s="13" t="s">
        <v>132</v>
      </c>
      <c r="P3" s="15" t="s">
        <v>124</v>
      </c>
      <c r="Q3" s="49" t="s">
        <v>172</v>
      </c>
      <c r="S3" s="13" t="s">
        <v>164</v>
      </c>
      <c r="T3" s="13" t="s">
        <v>165</v>
      </c>
      <c r="U3" s="13" t="s">
        <v>166</v>
      </c>
      <c r="V3" s="13" t="s">
        <v>167</v>
      </c>
    </row>
    <row r="4" spans="1:22" s="5" customFormat="1" ht="18.75" customHeight="1">
      <c r="A4" s="28" t="s">
        <v>32</v>
      </c>
      <c r="B4" s="137">
        <v>1</v>
      </c>
      <c r="C4" s="176">
        <v>44183</v>
      </c>
      <c r="D4" s="130" t="s">
        <v>344</v>
      </c>
      <c r="E4" s="65" t="s">
        <v>36</v>
      </c>
      <c r="F4" s="132" t="s">
        <v>8</v>
      </c>
      <c r="G4" s="63" t="s">
        <v>2</v>
      </c>
      <c r="H4" s="29">
        <v>1886.33</v>
      </c>
      <c r="I4" s="29">
        <f>H4*1.035</f>
        <v>1952.35</v>
      </c>
      <c r="J4" s="18">
        <f>I4/H4*100</f>
        <v>103.5</v>
      </c>
      <c r="K4" s="18">
        <f t="shared" ref="K4:K21" si="0">I4</f>
        <v>1952.35</v>
      </c>
      <c r="L4" s="18">
        <v>100</v>
      </c>
      <c r="M4" s="36">
        <v>1977.14</v>
      </c>
      <c r="N4" s="18">
        <f>M4/K4*100</f>
        <v>101.27</v>
      </c>
      <c r="O4" s="18">
        <f>28.38732*1000</f>
        <v>28387.32</v>
      </c>
      <c r="P4" s="18">
        <v>55750.87</v>
      </c>
      <c r="Q4" s="52"/>
      <c r="S4" s="38">
        <f>M4*1.032</f>
        <v>2040.41</v>
      </c>
      <c r="T4" s="38">
        <f>S4*1.032</f>
        <v>2105.6999999999998</v>
      </c>
      <c r="U4" s="38">
        <f>T4*1.032</f>
        <v>2173.08</v>
      </c>
      <c r="V4" s="38">
        <f>U4*1.032</f>
        <v>2242.62</v>
      </c>
    </row>
    <row r="5" spans="1:22" s="5" customFormat="1" ht="18.75" customHeight="1">
      <c r="A5" s="28" t="s">
        <v>32</v>
      </c>
      <c r="B5" s="137"/>
      <c r="C5" s="176"/>
      <c r="D5" s="131"/>
      <c r="E5" s="65" t="s">
        <v>36</v>
      </c>
      <c r="F5" s="132"/>
      <c r="G5" s="63" t="s">
        <v>1</v>
      </c>
      <c r="H5" s="29">
        <v>2263.6</v>
      </c>
      <c r="I5" s="29">
        <f>I4*1.2</f>
        <v>2342.8200000000002</v>
      </c>
      <c r="J5" s="18">
        <f t="shared" ref="J5:J70" si="1">I5/H5*100</f>
        <v>103.5</v>
      </c>
      <c r="K5" s="18">
        <f t="shared" si="0"/>
        <v>2342.8200000000002</v>
      </c>
      <c r="L5" s="18">
        <v>100</v>
      </c>
      <c r="M5" s="18">
        <f>M4*1.2</f>
        <v>2372.5700000000002</v>
      </c>
      <c r="N5" s="18">
        <f t="shared" ref="N5:N70" si="2">M5/K5*100</f>
        <v>101.27</v>
      </c>
      <c r="O5" s="18"/>
      <c r="P5" s="18"/>
      <c r="Q5" s="52"/>
      <c r="S5" s="38">
        <f>S4*1.2</f>
        <v>2448.4899999999998</v>
      </c>
      <c r="T5" s="38">
        <f t="shared" ref="T5:V5" si="3">T4*1.2</f>
        <v>2526.84</v>
      </c>
      <c r="U5" s="38">
        <f t="shared" si="3"/>
        <v>2607.6999999999998</v>
      </c>
      <c r="V5" s="38">
        <f t="shared" si="3"/>
        <v>2691.14</v>
      </c>
    </row>
    <row r="6" spans="1:22" s="5" customFormat="1" ht="18.75" customHeight="1">
      <c r="A6" s="28" t="s">
        <v>32</v>
      </c>
      <c r="B6" s="137">
        <v>2</v>
      </c>
      <c r="C6" s="176">
        <v>44183</v>
      </c>
      <c r="D6" s="130" t="s">
        <v>344</v>
      </c>
      <c r="E6" s="65" t="s">
        <v>42</v>
      </c>
      <c r="F6" s="132" t="s">
        <v>9</v>
      </c>
      <c r="G6" s="63" t="s">
        <v>2</v>
      </c>
      <c r="H6" s="29">
        <v>1964.43</v>
      </c>
      <c r="I6" s="29">
        <f>H6*1.035</f>
        <v>2033.19</v>
      </c>
      <c r="J6" s="18">
        <f t="shared" si="1"/>
        <v>103.5</v>
      </c>
      <c r="K6" s="18">
        <f t="shared" si="0"/>
        <v>2033.19</v>
      </c>
      <c r="L6" s="18">
        <v>100</v>
      </c>
      <c r="M6" s="36">
        <v>2059.0100000000002</v>
      </c>
      <c r="N6" s="18">
        <f t="shared" si="2"/>
        <v>101.27</v>
      </c>
      <c r="O6" s="18">
        <f>9.72155*1000</f>
        <v>9721.5499999999993</v>
      </c>
      <c r="P6" s="18">
        <v>19869.75</v>
      </c>
      <c r="Q6" s="52"/>
      <c r="S6" s="38">
        <f t="shared" ref="S6:S68" si="4">M6*1.032</f>
        <v>2124.9</v>
      </c>
      <c r="T6" s="38">
        <f t="shared" ref="T6:V68" si="5">S6*1.032</f>
        <v>2192.9</v>
      </c>
      <c r="U6" s="38">
        <f t="shared" si="5"/>
        <v>2263.0700000000002</v>
      </c>
      <c r="V6" s="38">
        <f t="shared" si="5"/>
        <v>2335.4899999999998</v>
      </c>
    </row>
    <row r="7" spans="1:22" s="5" customFormat="1" ht="18.75" customHeight="1">
      <c r="A7" s="28" t="s">
        <v>32</v>
      </c>
      <c r="B7" s="137"/>
      <c r="C7" s="176"/>
      <c r="D7" s="131"/>
      <c r="E7" s="65" t="s">
        <v>42</v>
      </c>
      <c r="F7" s="132"/>
      <c r="G7" s="63" t="s">
        <v>1</v>
      </c>
      <c r="H7" s="29">
        <v>2357.3200000000002</v>
      </c>
      <c r="I7" s="29">
        <f>I6*1.2</f>
        <v>2439.83</v>
      </c>
      <c r="J7" s="18">
        <f t="shared" si="1"/>
        <v>103.5</v>
      </c>
      <c r="K7" s="18">
        <f t="shared" si="0"/>
        <v>2439.83</v>
      </c>
      <c r="L7" s="18">
        <v>100</v>
      </c>
      <c r="M7" s="67">
        <v>2470.81</v>
      </c>
      <c r="N7" s="18">
        <f t="shared" si="2"/>
        <v>101.27</v>
      </c>
      <c r="O7" s="18"/>
      <c r="P7" s="18"/>
      <c r="Q7" s="52"/>
      <c r="S7" s="38">
        <f t="shared" si="4"/>
        <v>2549.88</v>
      </c>
      <c r="T7" s="38">
        <f t="shared" si="5"/>
        <v>2631.48</v>
      </c>
      <c r="U7" s="38">
        <f t="shared" si="5"/>
        <v>2715.69</v>
      </c>
      <c r="V7" s="38">
        <f t="shared" si="5"/>
        <v>2802.59</v>
      </c>
    </row>
    <row r="8" spans="1:22" s="5" customFormat="1" ht="18.75" customHeight="1">
      <c r="A8" s="28" t="s">
        <v>32</v>
      </c>
      <c r="B8" s="137">
        <v>3</v>
      </c>
      <c r="C8" s="176">
        <v>44183</v>
      </c>
      <c r="D8" s="130" t="s">
        <v>344</v>
      </c>
      <c r="E8" s="65" t="s">
        <v>38</v>
      </c>
      <c r="F8" s="132" t="s">
        <v>10</v>
      </c>
      <c r="G8" s="63" t="s">
        <v>2</v>
      </c>
      <c r="H8" s="29">
        <v>1736.53</v>
      </c>
      <c r="I8" s="29">
        <f>H8*1.035</f>
        <v>1797.31</v>
      </c>
      <c r="J8" s="18">
        <f t="shared" si="1"/>
        <v>103.5</v>
      </c>
      <c r="K8" s="18">
        <f t="shared" si="0"/>
        <v>1797.31</v>
      </c>
      <c r="L8" s="18">
        <v>100</v>
      </c>
      <c r="M8" s="36">
        <v>1849.43</v>
      </c>
      <c r="N8" s="18">
        <f t="shared" si="2"/>
        <v>102.9</v>
      </c>
      <c r="O8" s="18">
        <f>6.11587*1000</f>
        <v>6115.87</v>
      </c>
      <c r="P8" s="18">
        <v>11147.36</v>
      </c>
      <c r="Q8" s="52"/>
      <c r="S8" s="38">
        <f t="shared" si="4"/>
        <v>1908.61</v>
      </c>
      <c r="T8" s="38">
        <f t="shared" si="5"/>
        <v>1969.69</v>
      </c>
      <c r="U8" s="38">
        <f t="shared" si="5"/>
        <v>2032.72</v>
      </c>
      <c r="V8" s="38">
        <f t="shared" si="5"/>
        <v>2097.77</v>
      </c>
    </row>
    <row r="9" spans="1:22" s="5" customFormat="1" ht="18.75" customHeight="1">
      <c r="A9" s="28" t="s">
        <v>32</v>
      </c>
      <c r="B9" s="137"/>
      <c r="C9" s="176"/>
      <c r="D9" s="131"/>
      <c r="E9" s="65" t="s">
        <v>38</v>
      </c>
      <c r="F9" s="132"/>
      <c r="G9" s="63" t="s">
        <v>1</v>
      </c>
      <c r="H9" s="29">
        <v>2083.84</v>
      </c>
      <c r="I9" s="29">
        <f>I8*1.2</f>
        <v>2156.77</v>
      </c>
      <c r="J9" s="18">
        <f t="shared" si="1"/>
        <v>103.5</v>
      </c>
      <c r="K9" s="18">
        <f t="shared" si="0"/>
        <v>2156.77</v>
      </c>
      <c r="L9" s="18">
        <v>100</v>
      </c>
      <c r="M9" s="67">
        <v>2219.3200000000002</v>
      </c>
      <c r="N9" s="18">
        <f t="shared" si="2"/>
        <v>102.9</v>
      </c>
      <c r="O9" s="18"/>
      <c r="P9" s="18"/>
      <c r="Q9" s="52"/>
      <c r="S9" s="38">
        <f t="shared" si="4"/>
        <v>2290.34</v>
      </c>
      <c r="T9" s="38">
        <f t="shared" si="5"/>
        <v>2363.63</v>
      </c>
      <c r="U9" s="38">
        <f t="shared" si="5"/>
        <v>2439.27</v>
      </c>
      <c r="V9" s="38">
        <f t="shared" si="5"/>
        <v>2517.33</v>
      </c>
    </row>
    <row r="10" spans="1:22" s="5" customFormat="1" ht="18.75" customHeight="1">
      <c r="A10" s="28" t="s">
        <v>32</v>
      </c>
      <c r="B10" s="137">
        <v>4</v>
      </c>
      <c r="C10" s="176">
        <v>44183</v>
      </c>
      <c r="D10" s="130" t="s">
        <v>344</v>
      </c>
      <c r="E10" s="65" t="s">
        <v>46</v>
      </c>
      <c r="F10" s="132" t="s">
        <v>11</v>
      </c>
      <c r="G10" s="63" t="s">
        <v>2</v>
      </c>
      <c r="H10" s="29">
        <v>2017.95</v>
      </c>
      <c r="I10" s="29">
        <f>H10*1.035</f>
        <v>2088.58</v>
      </c>
      <c r="J10" s="18">
        <f t="shared" si="1"/>
        <v>103.5</v>
      </c>
      <c r="K10" s="18">
        <f t="shared" si="0"/>
        <v>2088.58</v>
      </c>
      <c r="L10" s="18">
        <v>100</v>
      </c>
      <c r="M10" s="36">
        <v>2115.1</v>
      </c>
      <c r="N10" s="18">
        <f t="shared" si="2"/>
        <v>101.27</v>
      </c>
      <c r="O10" s="18">
        <f>11.23151*1000</f>
        <v>11231.51</v>
      </c>
      <c r="P10" s="18">
        <v>23591.19</v>
      </c>
      <c r="Q10" s="52"/>
      <c r="S10" s="38">
        <f t="shared" si="4"/>
        <v>2182.7800000000002</v>
      </c>
      <c r="T10" s="38">
        <f t="shared" si="5"/>
        <v>2252.63</v>
      </c>
      <c r="U10" s="38">
        <f t="shared" si="5"/>
        <v>2324.71</v>
      </c>
      <c r="V10" s="38">
        <f t="shared" si="5"/>
        <v>2399.1</v>
      </c>
    </row>
    <row r="11" spans="1:22" s="5" customFormat="1" ht="20.25" customHeight="1">
      <c r="A11" s="28" t="s">
        <v>32</v>
      </c>
      <c r="B11" s="137"/>
      <c r="C11" s="176"/>
      <c r="D11" s="131"/>
      <c r="E11" s="65" t="s">
        <v>46</v>
      </c>
      <c r="F11" s="132"/>
      <c r="G11" s="63" t="s">
        <v>1</v>
      </c>
      <c r="H11" s="29">
        <v>2421.54</v>
      </c>
      <c r="I11" s="29">
        <f>I10*1.2</f>
        <v>2506.3000000000002</v>
      </c>
      <c r="J11" s="18">
        <f t="shared" si="1"/>
        <v>103.5</v>
      </c>
      <c r="K11" s="18">
        <f t="shared" si="0"/>
        <v>2506.3000000000002</v>
      </c>
      <c r="L11" s="18">
        <v>100</v>
      </c>
      <c r="M11" s="67">
        <f>M10*1.2</f>
        <v>2538.12</v>
      </c>
      <c r="N11" s="18">
        <f t="shared" si="2"/>
        <v>101.27</v>
      </c>
      <c r="O11" s="18"/>
      <c r="P11" s="18"/>
      <c r="Q11" s="52"/>
      <c r="S11" s="38">
        <f t="shared" si="4"/>
        <v>2619.34</v>
      </c>
      <c r="T11" s="38">
        <f t="shared" si="5"/>
        <v>2703.16</v>
      </c>
      <c r="U11" s="38">
        <f t="shared" si="5"/>
        <v>2789.66</v>
      </c>
      <c r="V11" s="38">
        <f t="shared" si="5"/>
        <v>2878.93</v>
      </c>
    </row>
    <row r="12" spans="1:22" s="5" customFormat="1" ht="47.25" customHeight="1">
      <c r="A12" s="28" t="s">
        <v>32</v>
      </c>
      <c r="B12" s="137">
        <v>5</v>
      </c>
      <c r="C12" s="176">
        <v>44183</v>
      </c>
      <c r="D12" s="130" t="s">
        <v>344</v>
      </c>
      <c r="E12" s="65" t="s">
        <v>42</v>
      </c>
      <c r="F12" s="132" t="s">
        <v>12</v>
      </c>
      <c r="G12" s="63" t="s">
        <v>2</v>
      </c>
      <c r="H12" s="29">
        <v>2049.83</v>
      </c>
      <c r="I12" s="29">
        <f>H12*1.035</f>
        <v>2121.5700000000002</v>
      </c>
      <c r="J12" s="18">
        <f t="shared" si="1"/>
        <v>103.5</v>
      </c>
      <c r="K12" s="18">
        <f t="shared" si="0"/>
        <v>2121.5700000000002</v>
      </c>
      <c r="L12" s="18">
        <v>100</v>
      </c>
      <c r="M12" s="36">
        <v>2148.5100000000002</v>
      </c>
      <c r="N12" s="18">
        <f t="shared" si="2"/>
        <v>101.27</v>
      </c>
      <c r="O12" s="18">
        <f>2.7727*1000</f>
        <v>2772.7</v>
      </c>
      <c r="P12" s="18">
        <v>5917.72</v>
      </c>
      <c r="Q12" s="52"/>
      <c r="S12" s="38">
        <f t="shared" si="4"/>
        <v>2217.2600000000002</v>
      </c>
      <c r="T12" s="38">
        <f t="shared" si="5"/>
        <v>2288.21</v>
      </c>
      <c r="U12" s="38">
        <f t="shared" si="5"/>
        <v>2361.4299999999998</v>
      </c>
      <c r="V12" s="38">
        <f t="shared" si="5"/>
        <v>2437</v>
      </c>
    </row>
    <row r="13" spans="1:22" s="5" customFormat="1" ht="31.5" customHeight="1">
      <c r="A13" s="28" t="s">
        <v>32</v>
      </c>
      <c r="B13" s="137"/>
      <c r="C13" s="176"/>
      <c r="D13" s="131"/>
      <c r="E13" s="65" t="s">
        <v>42</v>
      </c>
      <c r="F13" s="132"/>
      <c r="G13" s="63" t="s">
        <v>1</v>
      </c>
      <c r="H13" s="29">
        <v>2459.8000000000002</v>
      </c>
      <c r="I13" s="29">
        <f>I12*1.2</f>
        <v>2545.88</v>
      </c>
      <c r="J13" s="18">
        <f t="shared" si="1"/>
        <v>103.5</v>
      </c>
      <c r="K13" s="18">
        <f t="shared" si="0"/>
        <v>2545.88</v>
      </c>
      <c r="L13" s="18">
        <v>100</v>
      </c>
      <c r="M13" s="18">
        <f>M12*1.2</f>
        <v>2578.21</v>
      </c>
      <c r="N13" s="18">
        <f t="shared" si="2"/>
        <v>101.27</v>
      </c>
      <c r="O13" s="18"/>
      <c r="P13" s="18"/>
      <c r="Q13" s="52"/>
      <c r="S13" s="38">
        <f t="shared" si="4"/>
        <v>2660.71</v>
      </c>
      <c r="T13" s="38">
        <f t="shared" si="5"/>
        <v>2745.85</v>
      </c>
      <c r="U13" s="38">
        <f t="shared" si="5"/>
        <v>2833.72</v>
      </c>
      <c r="V13" s="38">
        <f t="shared" si="5"/>
        <v>2924.4</v>
      </c>
    </row>
    <row r="14" spans="1:22" s="5" customFormat="1" ht="27.75" customHeight="1">
      <c r="A14" s="28" t="s">
        <v>32</v>
      </c>
      <c r="B14" s="137">
        <v>6</v>
      </c>
      <c r="C14" s="176">
        <v>44183</v>
      </c>
      <c r="D14" s="130" t="s">
        <v>344</v>
      </c>
      <c r="E14" s="65" t="s">
        <v>37</v>
      </c>
      <c r="F14" s="132" t="s">
        <v>13</v>
      </c>
      <c r="G14" s="63" t="s">
        <v>2</v>
      </c>
      <c r="H14" s="29">
        <v>2027.99</v>
      </c>
      <c r="I14" s="29">
        <f>H14*1.035</f>
        <v>2098.9699999999998</v>
      </c>
      <c r="J14" s="18">
        <f t="shared" si="1"/>
        <v>103.5</v>
      </c>
      <c r="K14" s="18">
        <f t="shared" si="0"/>
        <v>2098.9699999999998</v>
      </c>
      <c r="L14" s="18">
        <v>100</v>
      </c>
      <c r="M14" s="36">
        <v>2125.63</v>
      </c>
      <c r="N14" s="18">
        <f t="shared" si="2"/>
        <v>101.27</v>
      </c>
      <c r="O14" s="18">
        <f>5.21844*1000</f>
        <v>5218.4399999999996</v>
      </c>
      <c r="P14" s="18">
        <v>11018.85</v>
      </c>
      <c r="Q14" s="52"/>
      <c r="S14" s="38">
        <f t="shared" si="4"/>
        <v>2193.65</v>
      </c>
      <c r="T14" s="38">
        <f t="shared" si="5"/>
        <v>2263.85</v>
      </c>
      <c r="U14" s="38">
        <f t="shared" si="5"/>
        <v>2336.29</v>
      </c>
      <c r="V14" s="38">
        <f t="shared" si="5"/>
        <v>2411.0500000000002</v>
      </c>
    </row>
    <row r="15" spans="1:22" s="5" customFormat="1" ht="31.5" customHeight="1">
      <c r="A15" s="28" t="s">
        <v>32</v>
      </c>
      <c r="B15" s="137"/>
      <c r="C15" s="176"/>
      <c r="D15" s="131"/>
      <c r="E15" s="65" t="s">
        <v>37</v>
      </c>
      <c r="F15" s="132"/>
      <c r="G15" s="63" t="s">
        <v>1</v>
      </c>
      <c r="H15" s="29">
        <v>2433.59</v>
      </c>
      <c r="I15" s="29">
        <f>I14*1.2</f>
        <v>2518.7600000000002</v>
      </c>
      <c r="J15" s="18">
        <f t="shared" si="1"/>
        <v>103.5</v>
      </c>
      <c r="K15" s="18">
        <f t="shared" si="0"/>
        <v>2518.7600000000002</v>
      </c>
      <c r="L15" s="18">
        <v>100</v>
      </c>
      <c r="M15" s="18">
        <f>M14*1.2</f>
        <v>2550.7600000000002</v>
      </c>
      <c r="N15" s="18">
        <f t="shared" si="2"/>
        <v>101.27</v>
      </c>
      <c r="O15" s="18"/>
      <c r="P15" s="18"/>
      <c r="Q15" s="52"/>
      <c r="S15" s="38">
        <f t="shared" si="4"/>
        <v>2632.38</v>
      </c>
      <c r="T15" s="38">
        <f t="shared" si="5"/>
        <v>2716.62</v>
      </c>
      <c r="U15" s="38">
        <f t="shared" si="5"/>
        <v>2803.55</v>
      </c>
      <c r="V15" s="38">
        <f t="shared" si="5"/>
        <v>2893.26</v>
      </c>
    </row>
    <row r="16" spans="1:22" s="5" customFormat="1" ht="47.25" customHeight="1">
      <c r="A16" s="28" t="s">
        <v>32</v>
      </c>
      <c r="B16" s="137">
        <v>7</v>
      </c>
      <c r="C16" s="176">
        <v>44183</v>
      </c>
      <c r="D16" s="130" t="s">
        <v>344</v>
      </c>
      <c r="E16" s="65" t="s">
        <v>36</v>
      </c>
      <c r="F16" s="132" t="s">
        <v>14</v>
      </c>
      <c r="G16" s="63" t="s">
        <v>2</v>
      </c>
      <c r="H16" s="29">
        <v>1601.44</v>
      </c>
      <c r="I16" s="29">
        <f>H16*1.049</f>
        <v>1679.91</v>
      </c>
      <c r="J16" s="18">
        <f t="shared" si="1"/>
        <v>104.9</v>
      </c>
      <c r="K16" s="18">
        <f t="shared" si="0"/>
        <v>1679.91</v>
      </c>
      <c r="L16" s="18">
        <v>100</v>
      </c>
      <c r="M16" s="36">
        <v>1770.63</v>
      </c>
      <c r="N16" s="18">
        <f t="shared" si="2"/>
        <v>105.4</v>
      </c>
      <c r="O16" s="18">
        <f>6.82672*1000</f>
        <v>6826.72</v>
      </c>
      <c r="P16" s="18">
        <v>11771.28</v>
      </c>
      <c r="Q16" s="52"/>
      <c r="S16" s="38">
        <f t="shared" si="4"/>
        <v>1827.29</v>
      </c>
      <c r="T16" s="38">
        <f t="shared" si="5"/>
        <v>1885.76</v>
      </c>
      <c r="U16" s="38">
        <f t="shared" si="5"/>
        <v>1946.1</v>
      </c>
      <c r="V16" s="38">
        <f t="shared" si="5"/>
        <v>2008.38</v>
      </c>
    </row>
    <row r="17" spans="1:22" s="5" customFormat="1" ht="31.5" customHeight="1">
      <c r="A17" s="28" t="s">
        <v>32</v>
      </c>
      <c r="B17" s="137"/>
      <c r="C17" s="176"/>
      <c r="D17" s="131"/>
      <c r="E17" s="65" t="s">
        <v>36</v>
      </c>
      <c r="F17" s="132"/>
      <c r="G17" s="63" t="s">
        <v>1</v>
      </c>
      <c r="H17" s="29">
        <v>1921.73</v>
      </c>
      <c r="I17" s="29">
        <f>I16*1.2</f>
        <v>2015.89</v>
      </c>
      <c r="J17" s="18">
        <f t="shared" si="1"/>
        <v>104.9</v>
      </c>
      <c r="K17" s="18">
        <f t="shared" si="0"/>
        <v>2015.89</v>
      </c>
      <c r="L17" s="18">
        <v>100</v>
      </c>
      <c r="M17" s="18">
        <f>M16*1.2</f>
        <v>2124.7600000000002</v>
      </c>
      <c r="N17" s="18">
        <f t="shared" si="2"/>
        <v>105.4</v>
      </c>
      <c r="O17" s="18"/>
      <c r="P17" s="18"/>
      <c r="Q17" s="52"/>
      <c r="S17" s="38">
        <f t="shared" si="4"/>
        <v>2192.75</v>
      </c>
      <c r="T17" s="38">
        <f t="shared" si="5"/>
        <v>2262.92</v>
      </c>
      <c r="U17" s="38">
        <f t="shared" si="5"/>
        <v>2335.33</v>
      </c>
      <c r="V17" s="38">
        <f t="shared" si="5"/>
        <v>2410.06</v>
      </c>
    </row>
    <row r="18" spans="1:22" s="5" customFormat="1" ht="47.25" customHeight="1">
      <c r="A18" s="28" t="s">
        <v>32</v>
      </c>
      <c r="B18" s="137">
        <v>8</v>
      </c>
      <c r="C18" s="176">
        <v>44183</v>
      </c>
      <c r="D18" s="130" t="s">
        <v>344</v>
      </c>
      <c r="E18" s="65" t="s">
        <v>36</v>
      </c>
      <c r="F18" s="132" t="s">
        <v>15</v>
      </c>
      <c r="G18" s="63" t="s">
        <v>2</v>
      </c>
      <c r="H18" s="29">
        <v>2353.02</v>
      </c>
      <c r="I18" s="29">
        <f>H18*1.035</f>
        <v>2435.38</v>
      </c>
      <c r="J18" s="18">
        <f t="shared" si="1"/>
        <v>103.5</v>
      </c>
      <c r="K18" s="18">
        <f t="shared" si="0"/>
        <v>2435.38</v>
      </c>
      <c r="L18" s="18">
        <v>100</v>
      </c>
      <c r="M18" s="36">
        <v>2466.31</v>
      </c>
      <c r="N18" s="18">
        <f t="shared" si="2"/>
        <v>101.27</v>
      </c>
      <c r="O18" s="18">
        <f>0.27313*1000</f>
        <v>273.13</v>
      </c>
      <c r="P18" s="18">
        <v>669.81</v>
      </c>
      <c r="Q18" s="52"/>
      <c r="S18" s="38">
        <f t="shared" si="4"/>
        <v>2545.23</v>
      </c>
      <c r="T18" s="38">
        <f t="shared" si="5"/>
        <v>2626.68</v>
      </c>
      <c r="U18" s="38">
        <f t="shared" si="5"/>
        <v>2710.73</v>
      </c>
      <c r="V18" s="38">
        <f t="shared" si="5"/>
        <v>2797.47</v>
      </c>
    </row>
    <row r="19" spans="1:22" s="5" customFormat="1" ht="31.5" customHeight="1">
      <c r="A19" s="28" t="s">
        <v>32</v>
      </c>
      <c r="B19" s="137"/>
      <c r="C19" s="176"/>
      <c r="D19" s="131"/>
      <c r="E19" s="65" t="s">
        <v>36</v>
      </c>
      <c r="F19" s="132"/>
      <c r="G19" s="63" t="s">
        <v>1</v>
      </c>
      <c r="H19" s="29">
        <v>2823.62</v>
      </c>
      <c r="I19" s="29">
        <f>I18*1.2</f>
        <v>2922.46</v>
      </c>
      <c r="J19" s="18">
        <f t="shared" si="1"/>
        <v>103.5</v>
      </c>
      <c r="K19" s="18">
        <f t="shared" si="0"/>
        <v>2922.46</v>
      </c>
      <c r="L19" s="18">
        <v>100</v>
      </c>
      <c r="M19" s="18">
        <f>M18*1.2</f>
        <v>2959.57</v>
      </c>
      <c r="N19" s="18">
        <f t="shared" si="2"/>
        <v>101.27</v>
      </c>
      <c r="O19" s="18"/>
      <c r="P19" s="18"/>
      <c r="Q19" s="52"/>
      <c r="S19" s="38">
        <f t="shared" si="4"/>
        <v>3054.28</v>
      </c>
      <c r="T19" s="38">
        <f t="shared" si="5"/>
        <v>3152.02</v>
      </c>
      <c r="U19" s="38">
        <f t="shared" si="5"/>
        <v>3252.88</v>
      </c>
      <c r="V19" s="38">
        <f t="shared" si="5"/>
        <v>3356.97</v>
      </c>
    </row>
    <row r="20" spans="1:22" s="5" customFormat="1" ht="47.25" customHeight="1">
      <c r="A20" s="28" t="s">
        <v>32</v>
      </c>
      <c r="B20" s="137">
        <v>9</v>
      </c>
      <c r="C20" s="176">
        <v>44183</v>
      </c>
      <c r="D20" s="130" t="s">
        <v>344</v>
      </c>
      <c r="E20" s="65" t="s">
        <v>40</v>
      </c>
      <c r="F20" s="132" t="s">
        <v>16</v>
      </c>
      <c r="G20" s="63" t="s">
        <v>2</v>
      </c>
      <c r="H20" s="29">
        <v>1878.02</v>
      </c>
      <c r="I20" s="29">
        <f>H20*1.035</f>
        <v>1943.75</v>
      </c>
      <c r="J20" s="18">
        <f t="shared" si="1"/>
        <v>103.5</v>
      </c>
      <c r="K20" s="18">
        <f t="shared" si="0"/>
        <v>1943.75</v>
      </c>
      <c r="L20" s="18">
        <v>100</v>
      </c>
      <c r="M20" s="36">
        <v>1968.44</v>
      </c>
      <c r="N20" s="18">
        <f t="shared" si="2"/>
        <v>101.27</v>
      </c>
      <c r="O20" s="18">
        <f>0.82808*1000</f>
        <v>828.08</v>
      </c>
      <c r="P20" s="18">
        <v>1619.46</v>
      </c>
      <c r="Q20" s="52"/>
      <c r="S20" s="38">
        <f t="shared" si="4"/>
        <v>2031.43</v>
      </c>
      <c r="T20" s="38">
        <f t="shared" si="5"/>
        <v>2096.44</v>
      </c>
      <c r="U20" s="38">
        <f t="shared" si="5"/>
        <v>2163.5300000000002</v>
      </c>
      <c r="V20" s="38">
        <f t="shared" si="5"/>
        <v>2232.7600000000002</v>
      </c>
    </row>
    <row r="21" spans="1:22" s="5" customFormat="1" ht="31.5" customHeight="1">
      <c r="A21" s="28" t="s">
        <v>32</v>
      </c>
      <c r="B21" s="137"/>
      <c r="C21" s="176"/>
      <c r="D21" s="131"/>
      <c r="E21" s="65" t="s">
        <v>40</v>
      </c>
      <c r="F21" s="132"/>
      <c r="G21" s="63" t="s">
        <v>1</v>
      </c>
      <c r="H21" s="29">
        <v>2253.62</v>
      </c>
      <c r="I21" s="29">
        <f>I20*1.2</f>
        <v>2332.5</v>
      </c>
      <c r="J21" s="18">
        <f t="shared" si="1"/>
        <v>103.5</v>
      </c>
      <c r="K21" s="18">
        <f t="shared" si="0"/>
        <v>2332.5</v>
      </c>
      <c r="L21" s="18">
        <v>100</v>
      </c>
      <c r="M21" s="67">
        <f>M20*1.2</f>
        <v>2362.1280000000002</v>
      </c>
      <c r="N21" s="18">
        <f t="shared" si="2"/>
        <v>101.27</v>
      </c>
      <c r="O21" s="18"/>
      <c r="P21" s="18"/>
      <c r="Q21" s="52"/>
      <c r="S21" s="38">
        <f t="shared" si="4"/>
        <v>2437.7199999999998</v>
      </c>
      <c r="T21" s="38">
        <f t="shared" si="5"/>
        <v>2515.73</v>
      </c>
      <c r="U21" s="38">
        <f t="shared" si="5"/>
        <v>2596.23</v>
      </c>
      <c r="V21" s="38">
        <f t="shared" si="5"/>
        <v>2679.31</v>
      </c>
    </row>
    <row r="22" spans="1:22" s="5" customFormat="1" ht="31.5">
      <c r="A22" s="28" t="s">
        <v>32</v>
      </c>
      <c r="B22" s="130">
        <v>10</v>
      </c>
      <c r="C22" s="176">
        <v>44183</v>
      </c>
      <c r="D22" s="130" t="s">
        <v>344</v>
      </c>
      <c r="E22" s="65" t="s">
        <v>40</v>
      </c>
      <c r="F22" s="132" t="s">
        <v>160</v>
      </c>
      <c r="G22" s="63" t="s">
        <v>2</v>
      </c>
      <c r="H22" s="29"/>
      <c r="I22" s="29"/>
      <c r="J22" s="18"/>
      <c r="K22" s="18">
        <v>1349.75</v>
      </c>
      <c r="L22" s="18">
        <v>100</v>
      </c>
      <c r="M22" s="36">
        <v>1417.05</v>
      </c>
      <c r="N22" s="18">
        <f t="shared" si="2"/>
        <v>104.99</v>
      </c>
      <c r="O22" s="18">
        <f>0.0744*1000</f>
        <v>74.400000000000006</v>
      </c>
      <c r="P22" s="18">
        <v>102.92</v>
      </c>
      <c r="Q22" s="52"/>
      <c r="S22" s="38">
        <f t="shared" si="4"/>
        <v>1462.4</v>
      </c>
      <c r="T22" s="38">
        <f t="shared" si="5"/>
        <v>1509.2</v>
      </c>
      <c r="U22" s="38">
        <f t="shared" si="5"/>
        <v>1557.49</v>
      </c>
      <c r="V22" s="38">
        <f t="shared" si="5"/>
        <v>1607.33</v>
      </c>
    </row>
    <row r="23" spans="1:22" s="5" customFormat="1" ht="29.25" customHeight="1">
      <c r="A23" s="28" t="s">
        <v>32</v>
      </c>
      <c r="B23" s="131"/>
      <c r="C23" s="176"/>
      <c r="D23" s="131"/>
      <c r="E23" s="65" t="s">
        <v>40</v>
      </c>
      <c r="F23" s="132"/>
      <c r="G23" s="63" t="s">
        <v>1</v>
      </c>
      <c r="H23" s="29"/>
      <c r="I23" s="29"/>
      <c r="J23" s="18"/>
      <c r="K23" s="18">
        <v>1619.7</v>
      </c>
      <c r="L23" s="18">
        <v>100</v>
      </c>
      <c r="M23" s="67">
        <v>1700.46</v>
      </c>
      <c r="N23" s="18">
        <f t="shared" si="2"/>
        <v>104.99</v>
      </c>
      <c r="O23" s="18"/>
      <c r="P23" s="18"/>
      <c r="Q23" s="52"/>
      <c r="S23" s="38">
        <f t="shared" si="4"/>
        <v>1754.87</v>
      </c>
      <c r="T23" s="38">
        <f t="shared" si="5"/>
        <v>1811.03</v>
      </c>
      <c r="U23" s="38">
        <f t="shared" si="5"/>
        <v>1868.98</v>
      </c>
      <c r="V23" s="38">
        <f t="shared" si="5"/>
        <v>1928.79</v>
      </c>
    </row>
    <row r="24" spans="1:22" s="5" customFormat="1" ht="19.5" customHeight="1">
      <c r="A24" s="28" t="s">
        <v>32</v>
      </c>
      <c r="B24" s="137">
        <v>11</v>
      </c>
      <c r="C24" s="176">
        <v>44183</v>
      </c>
      <c r="D24" s="130" t="s">
        <v>344</v>
      </c>
      <c r="E24" s="65" t="s">
        <v>43</v>
      </c>
      <c r="F24" s="132" t="s">
        <v>17</v>
      </c>
      <c r="G24" s="63" t="s">
        <v>2</v>
      </c>
      <c r="H24" s="29">
        <v>2141</v>
      </c>
      <c r="I24" s="29">
        <f>H24*1.035</f>
        <v>2215.94</v>
      </c>
      <c r="J24" s="18">
        <f t="shared" si="1"/>
        <v>103.5</v>
      </c>
      <c r="K24" s="18">
        <f t="shared" ref="K24:K55" si="6">I24</f>
        <v>2215.94</v>
      </c>
      <c r="L24" s="18">
        <v>100</v>
      </c>
      <c r="M24" s="36">
        <v>2244.08</v>
      </c>
      <c r="N24" s="18">
        <f t="shared" si="2"/>
        <v>101.27</v>
      </c>
      <c r="O24" s="18">
        <f>(1.42977+ 2.70831+ 0.76421)*1000</f>
        <v>4902.29</v>
      </c>
      <c r="P24" s="18">
        <f>3186.99+6036.84+1703.62</f>
        <v>10927.45</v>
      </c>
      <c r="Q24" s="52"/>
      <c r="S24" s="38">
        <f t="shared" si="4"/>
        <v>2315.89</v>
      </c>
      <c r="T24" s="38">
        <f t="shared" si="5"/>
        <v>2390</v>
      </c>
      <c r="U24" s="38">
        <f t="shared" si="5"/>
        <v>2466.48</v>
      </c>
      <c r="V24" s="38">
        <f t="shared" si="5"/>
        <v>2545.41</v>
      </c>
    </row>
    <row r="25" spans="1:22" s="5" customFormat="1" ht="19.5" customHeight="1">
      <c r="A25" s="28" t="s">
        <v>32</v>
      </c>
      <c r="B25" s="137"/>
      <c r="C25" s="176"/>
      <c r="D25" s="131"/>
      <c r="E25" s="65" t="s">
        <v>43</v>
      </c>
      <c r="F25" s="132"/>
      <c r="G25" s="63" t="s">
        <v>1</v>
      </c>
      <c r="H25" s="29">
        <v>2569.1999999999998</v>
      </c>
      <c r="I25" s="29">
        <f>I24*1.2</f>
        <v>2659.13</v>
      </c>
      <c r="J25" s="18">
        <f t="shared" si="1"/>
        <v>103.5</v>
      </c>
      <c r="K25" s="18">
        <f t="shared" si="6"/>
        <v>2659.13</v>
      </c>
      <c r="L25" s="18">
        <v>100</v>
      </c>
      <c r="M25" s="18">
        <f>M24*1.2</f>
        <v>2692.9</v>
      </c>
      <c r="N25" s="18">
        <f t="shared" si="2"/>
        <v>101.27</v>
      </c>
      <c r="O25" s="18"/>
      <c r="P25" s="18"/>
      <c r="Q25" s="52"/>
      <c r="S25" s="38">
        <f t="shared" si="4"/>
        <v>2779.07</v>
      </c>
      <c r="T25" s="38">
        <f t="shared" si="5"/>
        <v>2868</v>
      </c>
      <c r="U25" s="38">
        <f t="shared" si="5"/>
        <v>2959.78</v>
      </c>
      <c r="V25" s="38">
        <f t="shared" si="5"/>
        <v>3054.49</v>
      </c>
    </row>
    <row r="26" spans="1:22" s="5" customFormat="1" ht="28.5" customHeight="1">
      <c r="A26" s="28" t="s">
        <v>32</v>
      </c>
      <c r="B26" s="137">
        <v>12</v>
      </c>
      <c r="C26" s="176">
        <v>44183</v>
      </c>
      <c r="D26" s="130" t="s">
        <v>344</v>
      </c>
      <c r="E26" s="65" t="s">
        <v>39</v>
      </c>
      <c r="F26" s="132" t="s">
        <v>18</v>
      </c>
      <c r="G26" s="63" t="s">
        <v>2</v>
      </c>
      <c r="H26" s="29">
        <v>1811.21</v>
      </c>
      <c r="I26" s="29">
        <f>H26*1.045</f>
        <v>1892.71</v>
      </c>
      <c r="J26" s="18">
        <f t="shared" si="1"/>
        <v>104.5</v>
      </c>
      <c r="K26" s="18">
        <f t="shared" si="6"/>
        <v>1892.71</v>
      </c>
      <c r="L26" s="18">
        <v>100</v>
      </c>
      <c r="M26" s="36">
        <v>1916.75</v>
      </c>
      <c r="N26" s="18">
        <f t="shared" si="2"/>
        <v>101.27</v>
      </c>
      <c r="O26" s="18">
        <f>1.37397*1000</f>
        <v>1373.97</v>
      </c>
      <c r="P26" s="18">
        <v>2615.12</v>
      </c>
      <c r="Q26" s="52"/>
      <c r="S26" s="38">
        <f t="shared" si="4"/>
        <v>1978.09</v>
      </c>
      <c r="T26" s="38">
        <f t="shared" si="5"/>
        <v>2041.39</v>
      </c>
      <c r="U26" s="38">
        <f t="shared" si="5"/>
        <v>2106.71</v>
      </c>
      <c r="V26" s="38">
        <f t="shared" si="5"/>
        <v>2174.12</v>
      </c>
    </row>
    <row r="27" spans="1:22" s="5" customFormat="1" ht="16.5" customHeight="1">
      <c r="A27" s="28" t="s">
        <v>32</v>
      </c>
      <c r="B27" s="137"/>
      <c r="C27" s="176"/>
      <c r="D27" s="131"/>
      <c r="E27" s="65" t="s">
        <v>39</v>
      </c>
      <c r="F27" s="132"/>
      <c r="G27" s="63" t="s">
        <v>1</v>
      </c>
      <c r="H27" s="29">
        <v>2173.4499999999998</v>
      </c>
      <c r="I27" s="29">
        <f>I26*1.2</f>
        <v>2271.25</v>
      </c>
      <c r="J27" s="18">
        <f t="shared" si="1"/>
        <v>104.5</v>
      </c>
      <c r="K27" s="18">
        <f t="shared" si="6"/>
        <v>2271.25</v>
      </c>
      <c r="L27" s="18">
        <v>100</v>
      </c>
      <c r="M27" s="18">
        <f>M26*1.2</f>
        <v>2300.1</v>
      </c>
      <c r="N27" s="18">
        <f t="shared" si="2"/>
        <v>101.27</v>
      </c>
      <c r="O27" s="18"/>
      <c r="P27" s="18"/>
      <c r="Q27" s="52"/>
      <c r="S27" s="38">
        <f t="shared" si="4"/>
        <v>2373.6999999999998</v>
      </c>
      <c r="T27" s="38">
        <f t="shared" si="5"/>
        <v>2449.66</v>
      </c>
      <c r="U27" s="38">
        <f t="shared" si="5"/>
        <v>2528.0500000000002</v>
      </c>
      <c r="V27" s="38">
        <f t="shared" si="5"/>
        <v>2608.9499999999998</v>
      </c>
    </row>
    <row r="28" spans="1:22" s="5" customFormat="1" ht="20.25" customHeight="1">
      <c r="A28" s="28" t="s">
        <v>32</v>
      </c>
      <c r="B28" s="137">
        <v>13</v>
      </c>
      <c r="C28" s="176">
        <v>44183</v>
      </c>
      <c r="D28" s="130" t="s">
        <v>344</v>
      </c>
      <c r="E28" s="65" t="s">
        <v>46</v>
      </c>
      <c r="F28" s="132" t="s">
        <v>19</v>
      </c>
      <c r="G28" s="63" t="s">
        <v>2</v>
      </c>
      <c r="H28" s="29">
        <v>1833.92</v>
      </c>
      <c r="I28" s="29">
        <f>H28*1.04</f>
        <v>1907.28</v>
      </c>
      <c r="J28" s="18">
        <f t="shared" si="1"/>
        <v>104</v>
      </c>
      <c r="K28" s="18">
        <f t="shared" si="6"/>
        <v>1907.28</v>
      </c>
      <c r="L28" s="18">
        <v>100</v>
      </c>
      <c r="M28" s="36">
        <v>1931.5</v>
      </c>
      <c r="N28" s="18">
        <f t="shared" si="2"/>
        <v>101.27</v>
      </c>
      <c r="O28" s="18">
        <v>9571.51</v>
      </c>
      <c r="P28" s="18">
        <v>18334.72</v>
      </c>
      <c r="Q28" s="52"/>
      <c r="S28" s="38">
        <f t="shared" si="4"/>
        <v>1993.31</v>
      </c>
      <c r="T28" s="38">
        <f t="shared" si="5"/>
        <v>2057.1</v>
      </c>
      <c r="U28" s="38">
        <f t="shared" si="5"/>
        <v>2122.9299999999998</v>
      </c>
      <c r="V28" s="38">
        <f t="shared" si="5"/>
        <v>2190.86</v>
      </c>
    </row>
    <row r="29" spans="1:22" s="5" customFormat="1" ht="22.5" customHeight="1">
      <c r="A29" s="28" t="s">
        <v>32</v>
      </c>
      <c r="B29" s="137"/>
      <c r="C29" s="176"/>
      <c r="D29" s="131"/>
      <c r="E29" s="65" t="s">
        <v>46</v>
      </c>
      <c r="F29" s="132"/>
      <c r="G29" s="63" t="s">
        <v>1</v>
      </c>
      <c r="H29" s="29">
        <v>2200.6999999999998</v>
      </c>
      <c r="I29" s="29">
        <f>I28*1.2</f>
        <v>2288.7399999999998</v>
      </c>
      <c r="J29" s="18">
        <f t="shared" si="1"/>
        <v>104</v>
      </c>
      <c r="K29" s="18">
        <f t="shared" si="6"/>
        <v>2288.7399999999998</v>
      </c>
      <c r="L29" s="18">
        <v>100</v>
      </c>
      <c r="M29" s="18">
        <f>M28*1.2</f>
        <v>2317.8000000000002</v>
      </c>
      <c r="N29" s="18">
        <f t="shared" si="2"/>
        <v>101.27</v>
      </c>
      <c r="O29" s="18"/>
      <c r="P29" s="18"/>
      <c r="Q29" s="52"/>
      <c r="S29" s="38">
        <f t="shared" si="4"/>
        <v>2391.9699999999998</v>
      </c>
      <c r="T29" s="38">
        <f t="shared" si="5"/>
        <v>2468.5100000000002</v>
      </c>
      <c r="U29" s="38">
        <f t="shared" si="5"/>
        <v>2547.5</v>
      </c>
      <c r="V29" s="38">
        <f t="shared" si="5"/>
        <v>2629.02</v>
      </c>
    </row>
    <row r="30" spans="1:22" s="5" customFormat="1" ht="18" customHeight="1">
      <c r="A30" s="28" t="s">
        <v>32</v>
      </c>
      <c r="B30" s="137">
        <v>14</v>
      </c>
      <c r="C30" s="176">
        <v>44183</v>
      </c>
      <c r="D30" s="130" t="s">
        <v>344</v>
      </c>
      <c r="E30" s="65" t="s">
        <v>46</v>
      </c>
      <c r="F30" s="132" t="s">
        <v>20</v>
      </c>
      <c r="G30" s="63" t="s">
        <v>2</v>
      </c>
      <c r="H30" s="29">
        <v>1939.72</v>
      </c>
      <c r="I30" s="29">
        <f>H30*1.035</f>
        <v>2007.61</v>
      </c>
      <c r="J30" s="18">
        <f t="shared" si="1"/>
        <v>103.5</v>
      </c>
      <c r="K30" s="18">
        <f t="shared" si="6"/>
        <v>2007.61</v>
      </c>
      <c r="L30" s="18">
        <v>100</v>
      </c>
      <c r="M30" s="36">
        <v>2033.11</v>
      </c>
      <c r="N30" s="18">
        <f t="shared" si="2"/>
        <v>101.27</v>
      </c>
      <c r="O30" s="18">
        <v>7261.25</v>
      </c>
      <c r="P30" s="18">
        <v>14664.66</v>
      </c>
      <c r="Q30" s="52"/>
      <c r="S30" s="38">
        <f t="shared" si="4"/>
        <v>2098.17</v>
      </c>
      <c r="T30" s="38">
        <f t="shared" si="5"/>
        <v>2165.31</v>
      </c>
      <c r="U30" s="38">
        <f t="shared" si="5"/>
        <v>2234.6</v>
      </c>
      <c r="V30" s="38">
        <f t="shared" si="5"/>
        <v>2306.11</v>
      </c>
    </row>
    <row r="31" spans="1:22" s="5" customFormat="1" ht="19.5" customHeight="1">
      <c r="A31" s="28" t="s">
        <v>32</v>
      </c>
      <c r="B31" s="137"/>
      <c r="C31" s="176"/>
      <c r="D31" s="131"/>
      <c r="E31" s="65" t="s">
        <v>46</v>
      </c>
      <c r="F31" s="132"/>
      <c r="G31" s="63" t="s">
        <v>1</v>
      </c>
      <c r="H31" s="29">
        <v>2327.66</v>
      </c>
      <c r="I31" s="29">
        <f>I30*1.2</f>
        <v>2409.13</v>
      </c>
      <c r="J31" s="18">
        <f t="shared" si="1"/>
        <v>103.5</v>
      </c>
      <c r="K31" s="18">
        <f t="shared" si="6"/>
        <v>2409.13</v>
      </c>
      <c r="L31" s="18">
        <v>100</v>
      </c>
      <c r="M31" s="18">
        <f>M30*1.2</f>
        <v>2439.73</v>
      </c>
      <c r="N31" s="18">
        <f t="shared" si="2"/>
        <v>101.27</v>
      </c>
      <c r="O31" s="18"/>
      <c r="P31" s="18"/>
      <c r="Q31" s="52"/>
      <c r="S31" s="38">
        <f t="shared" si="4"/>
        <v>2517.8000000000002</v>
      </c>
      <c r="T31" s="38">
        <f t="shared" si="5"/>
        <v>2598.37</v>
      </c>
      <c r="U31" s="38">
        <f t="shared" si="5"/>
        <v>2681.52</v>
      </c>
      <c r="V31" s="38">
        <f t="shared" si="5"/>
        <v>2767.33</v>
      </c>
    </row>
    <row r="32" spans="1:22" s="5" customFormat="1" ht="18" customHeight="1">
      <c r="A32" s="28" t="s">
        <v>32</v>
      </c>
      <c r="B32" s="137">
        <v>15</v>
      </c>
      <c r="C32" s="176">
        <v>44183</v>
      </c>
      <c r="D32" s="130" t="s">
        <v>344</v>
      </c>
      <c r="E32" s="65" t="s">
        <v>39</v>
      </c>
      <c r="F32" s="132" t="s">
        <v>21</v>
      </c>
      <c r="G32" s="63" t="s">
        <v>2</v>
      </c>
      <c r="H32" s="29">
        <v>1699.78</v>
      </c>
      <c r="I32" s="29">
        <f>H32*1.045</f>
        <v>1776.27</v>
      </c>
      <c r="J32" s="18">
        <f t="shared" si="1"/>
        <v>104.5</v>
      </c>
      <c r="K32" s="18">
        <f t="shared" si="6"/>
        <v>1776.27</v>
      </c>
      <c r="L32" s="18">
        <v>100</v>
      </c>
      <c r="M32" s="36">
        <v>1827.78</v>
      </c>
      <c r="N32" s="18">
        <f t="shared" si="2"/>
        <v>102.9</v>
      </c>
      <c r="O32" s="18">
        <f>1.1192*1000</f>
        <v>1119.2</v>
      </c>
      <c r="P32" s="18">
        <v>2013.39</v>
      </c>
      <c r="Q32" s="52"/>
      <c r="S32" s="38">
        <f t="shared" si="4"/>
        <v>1886.27</v>
      </c>
      <c r="T32" s="38">
        <f t="shared" si="5"/>
        <v>1946.63</v>
      </c>
      <c r="U32" s="38">
        <f t="shared" si="5"/>
        <v>2008.92</v>
      </c>
      <c r="V32" s="38">
        <f t="shared" si="5"/>
        <v>2073.21</v>
      </c>
    </row>
    <row r="33" spans="1:22" s="5" customFormat="1" ht="18" customHeight="1">
      <c r="A33" s="28" t="s">
        <v>32</v>
      </c>
      <c r="B33" s="137"/>
      <c r="C33" s="176"/>
      <c r="D33" s="131"/>
      <c r="E33" s="65" t="s">
        <v>39</v>
      </c>
      <c r="F33" s="132"/>
      <c r="G33" s="63" t="s">
        <v>1</v>
      </c>
      <c r="H33" s="29">
        <v>2039.74</v>
      </c>
      <c r="I33" s="29">
        <f>I32*1.2</f>
        <v>2131.52</v>
      </c>
      <c r="J33" s="18">
        <f t="shared" si="1"/>
        <v>104.5</v>
      </c>
      <c r="K33" s="18">
        <f t="shared" si="6"/>
        <v>2131.52</v>
      </c>
      <c r="L33" s="18">
        <v>100</v>
      </c>
      <c r="M33" s="67">
        <v>2193.34</v>
      </c>
      <c r="N33" s="18">
        <f t="shared" si="2"/>
        <v>102.9</v>
      </c>
      <c r="O33" s="18"/>
      <c r="P33" s="18"/>
      <c r="Q33" s="52"/>
      <c r="S33" s="38">
        <f t="shared" si="4"/>
        <v>2263.5300000000002</v>
      </c>
      <c r="T33" s="38">
        <f t="shared" si="5"/>
        <v>2335.96</v>
      </c>
      <c r="U33" s="38">
        <f t="shared" si="5"/>
        <v>2410.71</v>
      </c>
      <c r="V33" s="38">
        <f t="shared" si="5"/>
        <v>2487.85</v>
      </c>
    </row>
    <row r="34" spans="1:22" s="5" customFormat="1" ht="33" customHeight="1">
      <c r="A34" s="28" t="s">
        <v>32</v>
      </c>
      <c r="B34" s="137">
        <v>16</v>
      </c>
      <c r="C34" s="176">
        <v>44183</v>
      </c>
      <c r="D34" s="130" t="s">
        <v>344</v>
      </c>
      <c r="E34" s="65" t="s">
        <v>44</v>
      </c>
      <c r="F34" s="132" t="s">
        <v>22</v>
      </c>
      <c r="G34" s="63" t="s">
        <v>2</v>
      </c>
      <c r="H34" s="29">
        <v>2242.06</v>
      </c>
      <c r="I34" s="29">
        <f>H34*1.035</f>
        <v>2320.5300000000002</v>
      </c>
      <c r="J34" s="18">
        <f t="shared" si="1"/>
        <v>103.5</v>
      </c>
      <c r="K34" s="18">
        <f t="shared" si="6"/>
        <v>2320.5300000000002</v>
      </c>
      <c r="L34" s="18">
        <v>100</v>
      </c>
      <c r="M34" s="54">
        <v>2395.2800000000002</v>
      </c>
      <c r="N34" s="18">
        <f t="shared" si="2"/>
        <v>103.22</v>
      </c>
      <c r="O34" s="18">
        <v>2727.35</v>
      </c>
      <c r="P34" s="18">
        <v>6412.25</v>
      </c>
      <c r="Q34" s="52"/>
      <c r="S34" s="38">
        <f t="shared" si="4"/>
        <v>2471.9299999999998</v>
      </c>
      <c r="T34" s="38">
        <f t="shared" si="5"/>
        <v>2551.0300000000002</v>
      </c>
      <c r="U34" s="38">
        <f t="shared" si="5"/>
        <v>2632.66</v>
      </c>
      <c r="V34" s="38">
        <f t="shared" si="5"/>
        <v>2716.91</v>
      </c>
    </row>
    <row r="35" spans="1:22" s="5" customFormat="1" ht="34.5" customHeight="1">
      <c r="A35" s="28" t="s">
        <v>32</v>
      </c>
      <c r="B35" s="137"/>
      <c r="C35" s="176"/>
      <c r="D35" s="131"/>
      <c r="E35" s="65" t="s">
        <v>44</v>
      </c>
      <c r="F35" s="132"/>
      <c r="G35" s="63" t="s">
        <v>1</v>
      </c>
      <c r="H35" s="29">
        <v>2690.47</v>
      </c>
      <c r="I35" s="29">
        <f>I34*1.2</f>
        <v>2784.64</v>
      </c>
      <c r="J35" s="18">
        <f t="shared" si="1"/>
        <v>103.5</v>
      </c>
      <c r="K35" s="18">
        <f t="shared" si="6"/>
        <v>2784.64</v>
      </c>
      <c r="L35" s="18">
        <v>100</v>
      </c>
      <c r="M35" s="18">
        <f>M34*1.2</f>
        <v>2874.34</v>
      </c>
      <c r="N35" s="18">
        <f t="shared" si="2"/>
        <v>103.22</v>
      </c>
      <c r="O35" s="18"/>
      <c r="P35" s="18"/>
      <c r="Q35" s="52"/>
      <c r="S35" s="38">
        <f t="shared" si="4"/>
        <v>2966.32</v>
      </c>
      <c r="T35" s="38">
        <f t="shared" si="5"/>
        <v>3061.24</v>
      </c>
      <c r="U35" s="38">
        <f t="shared" si="5"/>
        <v>3159.2</v>
      </c>
      <c r="V35" s="38">
        <f t="shared" si="5"/>
        <v>3260.29</v>
      </c>
    </row>
    <row r="36" spans="1:22" s="5" customFormat="1" ht="34.5" customHeight="1">
      <c r="A36" s="28" t="s">
        <v>32</v>
      </c>
      <c r="B36" s="137">
        <v>17</v>
      </c>
      <c r="C36" s="176">
        <v>44183</v>
      </c>
      <c r="D36" s="130" t="s">
        <v>344</v>
      </c>
      <c r="E36" s="63" t="s">
        <v>42</v>
      </c>
      <c r="F36" s="132" t="s">
        <v>23</v>
      </c>
      <c r="G36" s="63" t="s">
        <v>2</v>
      </c>
      <c r="H36" s="29">
        <v>2014.09</v>
      </c>
      <c r="I36" s="29">
        <f>H36*1.035</f>
        <v>2084.58</v>
      </c>
      <c r="J36" s="18">
        <f t="shared" si="1"/>
        <v>103.5</v>
      </c>
      <c r="K36" s="18">
        <f t="shared" si="6"/>
        <v>2084.58</v>
      </c>
      <c r="L36" s="18">
        <v>100</v>
      </c>
      <c r="M36" s="36">
        <v>2111.0500000000002</v>
      </c>
      <c r="N36" s="18">
        <f t="shared" si="2"/>
        <v>101.27</v>
      </c>
      <c r="O36" s="18">
        <f>6.5398*1000</f>
        <v>6539.8</v>
      </c>
      <c r="P36" s="18">
        <v>13713.58</v>
      </c>
      <c r="Q36" s="52"/>
      <c r="S36" s="38">
        <f t="shared" si="4"/>
        <v>2178.6</v>
      </c>
      <c r="T36" s="38">
        <f t="shared" si="5"/>
        <v>2248.3200000000002</v>
      </c>
      <c r="U36" s="38">
        <f t="shared" si="5"/>
        <v>2320.27</v>
      </c>
      <c r="V36" s="38">
        <f t="shared" si="5"/>
        <v>2394.52</v>
      </c>
    </row>
    <row r="37" spans="1:22" s="5" customFormat="1" ht="33.75" customHeight="1">
      <c r="A37" s="28" t="s">
        <v>32</v>
      </c>
      <c r="B37" s="137"/>
      <c r="C37" s="176"/>
      <c r="D37" s="131"/>
      <c r="E37" s="63" t="s">
        <v>42</v>
      </c>
      <c r="F37" s="132"/>
      <c r="G37" s="63" t="s">
        <v>1</v>
      </c>
      <c r="H37" s="29">
        <v>2416.91</v>
      </c>
      <c r="I37" s="29">
        <f>I36*1.2</f>
        <v>2501.5</v>
      </c>
      <c r="J37" s="18">
        <f t="shared" si="1"/>
        <v>103.5</v>
      </c>
      <c r="K37" s="18">
        <f t="shared" si="6"/>
        <v>2501.5</v>
      </c>
      <c r="L37" s="18">
        <v>100</v>
      </c>
      <c r="M37" s="36">
        <f>M36*1.2</f>
        <v>2533.2600000000002</v>
      </c>
      <c r="N37" s="18">
        <f t="shared" si="2"/>
        <v>101.27</v>
      </c>
      <c r="O37" s="18"/>
      <c r="P37" s="18"/>
      <c r="Q37" s="52"/>
      <c r="S37" s="38">
        <f t="shared" si="4"/>
        <v>2614.3200000000002</v>
      </c>
      <c r="T37" s="38">
        <f t="shared" si="5"/>
        <v>2697.98</v>
      </c>
      <c r="U37" s="38">
        <f t="shared" si="5"/>
        <v>2784.32</v>
      </c>
      <c r="V37" s="38">
        <f t="shared" si="5"/>
        <v>2873.42</v>
      </c>
    </row>
    <row r="38" spans="1:22" s="5" customFormat="1" ht="32.25" customHeight="1">
      <c r="A38" s="28" t="s">
        <v>32</v>
      </c>
      <c r="B38" s="137">
        <v>18</v>
      </c>
      <c r="C38" s="176">
        <v>44183</v>
      </c>
      <c r="D38" s="130" t="s">
        <v>344</v>
      </c>
      <c r="E38" s="63" t="s">
        <v>42</v>
      </c>
      <c r="F38" s="132" t="s">
        <v>24</v>
      </c>
      <c r="G38" s="63" t="s">
        <v>2</v>
      </c>
      <c r="H38" s="29">
        <v>2028.3</v>
      </c>
      <c r="I38" s="29">
        <f>H38*1.035</f>
        <v>2099.29</v>
      </c>
      <c r="J38" s="18">
        <f t="shared" si="1"/>
        <v>103.5</v>
      </c>
      <c r="K38" s="18">
        <f t="shared" si="6"/>
        <v>2099.29</v>
      </c>
      <c r="L38" s="18">
        <v>100</v>
      </c>
      <c r="M38" s="36">
        <v>2125.9499999999998</v>
      </c>
      <c r="N38" s="18">
        <f t="shared" si="2"/>
        <v>101.27</v>
      </c>
      <c r="O38" s="18">
        <f>3.96179*1000</f>
        <v>3961.79</v>
      </c>
      <c r="P38" s="18">
        <v>8364.16</v>
      </c>
      <c r="Q38" s="52"/>
      <c r="S38" s="38">
        <f t="shared" si="4"/>
        <v>2193.98</v>
      </c>
      <c r="T38" s="38">
        <f t="shared" si="5"/>
        <v>2264.19</v>
      </c>
      <c r="U38" s="38">
        <f t="shared" si="5"/>
        <v>2336.64</v>
      </c>
      <c r="V38" s="38">
        <f t="shared" si="5"/>
        <v>2411.41</v>
      </c>
    </row>
    <row r="39" spans="1:22" s="5" customFormat="1" ht="35.25" customHeight="1">
      <c r="A39" s="28" t="s">
        <v>32</v>
      </c>
      <c r="B39" s="137"/>
      <c r="C39" s="176"/>
      <c r="D39" s="131"/>
      <c r="E39" s="63" t="s">
        <v>42</v>
      </c>
      <c r="F39" s="132"/>
      <c r="G39" s="63" t="s">
        <v>1</v>
      </c>
      <c r="H39" s="29">
        <v>2433.96</v>
      </c>
      <c r="I39" s="29">
        <f>I38*1.2</f>
        <v>2519.15</v>
      </c>
      <c r="J39" s="18">
        <f t="shared" si="1"/>
        <v>103.5</v>
      </c>
      <c r="K39" s="18">
        <f t="shared" si="6"/>
        <v>2519.15</v>
      </c>
      <c r="L39" s="18">
        <v>100</v>
      </c>
      <c r="M39" s="67">
        <f>M38*1.2</f>
        <v>2551.14</v>
      </c>
      <c r="N39" s="18">
        <f t="shared" si="2"/>
        <v>101.27</v>
      </c>
      <c r="O39" s="18"/>
      <c r="P39" s="18"/>
      <c r="Q39" s="52"/>
      <c r="S39" s="38">
        <f t="shared" si="4"/>
        <v>2632.78</v>
      </c>
      <c r="T39" s="38">
        <f t="shared" si="5"/>
        <v>2717.03</v>
      </c>
      <c r="U39" s="38">
        <f t="shared" si="5"/>
        <v>2803.97</v>
      </c>
      <c r="V39" s="38">
        <f t="shared" si="5"/>
        <v>2893.7</v>
      </c>
    </row>
    <row r="40" spans="1:22" s="5" customFormat="1" ht="27" customHeight="1">
      <c r="A40" s="28" t="s">
        <v>32</v>
      </c>
      <c r="B40" s="137">
        <v>19</v>
      </c>
      <c r="C40" s="176">
        <v>44183</v>
      </c>
      <c r="D40" s="130" t="s">
        <v>344</v>
      </c>
      <c r="E40" s="63" t="s">
        <v>42</v>
      </c>
      <c r="F40" s="132" t="s">
        <v>25</v>
      </c>
      <c r="G40" s="63" t="s">
        <v>2</v>
      </c>
      <c r="H40" s="29">
        <v>2018.84</v>
      </c>
      <c r="I40" s="29">
        <f>H40*1.035</f>
        <v>2089.5</v>
      </c>
      <c r="J40" s="18">
        <f t="shared" si="1"/>
        <v>103.5</v>
      </c>
      <c r="K40" s="18">
        <f t="shared" si="6"/>
        <v>2089.5</v>
      </c>
      <c r="L40" s="18">
        <v>100</v>
      </c>
      <c r="M40" s="36">
        <v>2116.04</v>
      </c>
      <c r="N40" s="18">
        <f t="shared" si="2"/>
        <v>101.27</v>
      </c>
      <c r="O40" s="18">
        <f>11.50738*1000</f>
        <v>11507.38</v>
      </c>
      <c r="P40" s="18">
        <v>24189.72</v>
      </c>
      <c r="Q40" s="52"/>
      <c r="S40" s="38">
        <f t="shared" si="4"/>
        <v>2183.75</v>
      </c>
      <c r="T40" s="38">
        <f t="shared" si="5"/>
        <v>2253.63</v>
      </c>
      <c r="U40" s="38">
        <f t="shared" si="5"/>
        <v>2325.75</v>
      </c>
      <c r="V40" s="38">
        <f t="shared" si="5"/>
        <v>2400.17</v>
      </c>
    </row>
    <row r="41" spans="1:22" s="5" customFormat="1" ht="30.75" customHeight="1">
      <c r="A41" s="28" t="s">
        <v>32</v>
      </c>
      <c r="B41" s="137"/>
      <c r="C41" s="176"/>
      <c r="D41" s="131"/>
      <c r="E41" s="63" t="s">
        <v>42</v>
      </c>
      <c r="F41" s="132"/>
      <c r="G41" s="63" t="s">
        <v>1</v>
      </c>
      <c r="H41" s="29">
        <v>2422.61</v>
      </c>
      <c r="I41" s="29">
        <f>I40*1.2</f>
        <v>2507.4</v>
      </c>
      <c r="J41" s="18">
        <f t="shared" si="1"/>
        <v>103.5</v>
      </c>
      <c r="K41" s="18">
        <f t="shared" si="6"/>
        <v>2507.4</v>
      </c>
      <c r="L41" s="18">
        <v>100</v>
      </c>
      <c r="M41" s="18">
        <f>M40*1.2</f>
        <v>2539.25</v>
      </c>
      <c r="N41" s="18">
        <f t="shared" si="2"/>
        <v>101.27</v>
      </c>
      <c r="O41" s="18"/>
      <c r="P41" s="18"/>
      <c r="Q41" s="52"/>
      <c r="S41" s="38">
        <f t="shared" si="4"/>
        <v>2620.5100000000002</v>
      </c>
      <c r="T41" s="38">
        <f t="shared" si="5"/>
        <v>2704.37</v>
      </c>
      <c r="U41" s="38">
        <f t="shared" si="5"/>
        <v>2790.91</v>
      </c>
      <c r="V41" s="38">
        <f t="shared" si="5"/>
        <v>2880.22</v>
      </c>
    </row>
    <row r="42" spans="1:22" s="5" customFormat="1" ht="21" customHeight="1">
      <c r="A42" s="28" t="s">
        <v>32</v>
      </c>
      <c r="B42" s="137">
        <v>20</v>
      </c>
      <c r="C42" s="176">
        <v>44183</v>
      </c>
      <c r="D42" s="130" t="s">
        <v>344</v>
      </c>
      <c r="E42" s="63" t="s">
        <v>42</v>
      </c>
      <c r="F42" s="132" t="s">
        <v>26</v>
      </c>
      <c r="G42" s="63" t="s">
        <v>2</v>
      </c>
      <c r="H42" s="29">
        <v>2006.46</v>
      </c>
      <c r="I42" s="29">
        <f>H42*1.035</f>
        <v>2076.69</v>
      </c>
      <c r="J42" s="18">
        <f t="shared" si="1"/>
        <v>103.5</v>
      </c>
      <c r="K42" s="18">
        <f t="shared" si="6"/>
        <v>2076.69</v>
      </c>
      <c r="L42" s="18">
        <v>100</v>
      </c>
      <c r="M42" s="36">
        <v>2103.06</v>
      </c>
      <c r="N42" s="18">
        <f t="shared" si="2"/>
        <v>101.27</v>
      </c>
      <c r="O42" s="18">
        <f>6.58404*1000</f>
        <v>6584.04</v>
      </c>
      <c r="P42" s="18">
        <v>13751.72</v>
      </c>
      <c r="Q42" s="52"/>
      <c r="S42" s="38">
        <f t="shared" si="4"/>
        <v>2170.36</v>
      </c>
      <c r="T42" s="38">
        <f t="shared" si="5"/>
        <v>2239.81</v>
      </c>
      <c r="U42" s="38">
        <f t="shared" si="5"/>
        <v>2311.48</v>
      </c>
      <c r="V42" s="38">
        <f t="shared" si="5"/>
        <v>2385.4499999999998</v>
      </c>
    </row>
    <row r="43" spans="1:22" s="5" customFormat="1" ht="39" customHeight="1">
      <c r="A43" s="28" t="s">
        <v>32</v>
      </c>
      <c r="B43" s="137"/>
      <c r="C43" s="176"/>
      <c r="D43" s="131"/>
      <c r="E43" s="63" t="s">
        <v>42</v>
      </c>
      <c r="F43" s="132"/>
      <c r="G43" s="63" t="s">
        <v>1</v>
      </c>
      <c r="H43" s="29">
        <v>2407.75</v>
      </c>
      <c r="I43" s="29">
        <f>I42*1.2</f>
        <v>2492.0300000000002</v>
      </c>
      <c r="J43" s="18">
        <f t="shared" si="1"/>
        <v>103.5</v>
      </c>
      <c r="K43" s="18">
        <f t="shared" si="6"/>
        <v>2492.0300000000002</v>
      </c>
      <c r="L43" s="18">
        <v>100</v>
      </c>
      <c r="M43" s="18">
        <f>M42*1.2</f>
        <v>2523.67</v>
      </c>
      <c r="N43" s="18">
        <f t="shared" si="2"/>
        <v>101.27</v>
      </c>
      <c r="O43" s="18"/>
      <c r="P43" s="18"/>
      <c r="Q43" s="52"/>
      <c r="S43" s="38">
        <f t="shared" si="4"/>
        <v>2604.4299999999998</v>
      </c>
      <c r="T43" s="38">
        <f t="shared" si="5"/>
        <v>2687.77</v>
      </c>
      <c r="U43" s="38">
        <f t="shared" si="5"/>
        <v>2773.78</v>
      </c>
      <c r="V43" s="38">
        <f t="shared" si="5"/>
        <v>2862.54</v>
      </c>
    </row>
    <row r="44" spans="1:22" s="5" customFormat="1" ht="18.75" customHeight="1">
      <c r="A44" s="28" t="s">
        <v>32</v>
      </c>
      <c r="B44" s="137">
        <v>21</v>
      </c>
      <c r="C44" s="176">
        <v>44183</v>
      </c>
      <c r="D44" s="130" t="s">
        <v>344</v>
      </c>
      <c r="E44" s="63" t="s">
        <v>42</v>
      </c>
      <c r="F44" s="132" t="s">
        <v>27</v>
      </c>
      <c r="G44" s="63" t="s">
        <v>2</v>
      </c>
      <c r="H44" s="29">
        <v>1947.63</v>
      </c>
      <c r="I44" s="29">
        <f>H44*1.035</f>
        <v>2015.8</v>
      </c>
      <c r="J44" s="18">
        <f t="shared" si="1"/>
        <v>103.5</v>
      </c>
      <c r="K44" s="18">
        <f t="shared" si="6"/>
        <v>2015.8</v>
      </c>
      <c r="L44" s="18">
        <v>100</v>
      </c>
      <c r="M44" s="36">
        <v>2059.0100000000002</v>
      </c>
      <c r="N44" s="18">
        <f t="shared" si="2"/>
        <v>102.14</v>
      </c>
      <c r="O44" s="18">
        <f>12.99981*1000</f>
        <v>12999.81</v>
      </c>
      <c r="P44" s="18">
        <v>26465.24</v>
      </c>
      <c r="Q44" s="52"/>
      <c r="S44" s="38">
        <f t="shared" si="4"/>
        <v>2124.9</v>
      </c>
      <c r="T44" s="38">
        <f t="shared" si="5"/>
        <v>2192.9</v>
      </c>
      <c r="U44" s="38">
        <f t="shared" si="5"/>
        <v>2263.0700000000002</v>
      </c>
      <c r="V44" s="38">
        <f t="shared" si="5"/>
        <v>2335.4899999999998</v>
      </c>
    </row>
    <row r="45" spans="1:22" s="5" customFormat="1" ht="18.75" customHeight="1">
      <c r="A45" s="28" t="s">
        <v>32</v>
      </c>
      <c r="B45" s="137"/>
      <c r="C45" s="176"/>
      <c r="D45" s="131"/>
      <c r="E45" s="63" t="s">
        <v>42</v>
      </c>
      <c r="F45" s="132"/>
      <c r="G45" s="63" t="s">
        <v>1</v>
      </c>
      <c r="H45" s="29">
        <v>2337.16</v>
      </c>
      <c r="I45" s="29">
        <f>I44*1.2</f>
        <v>2418.96</v>
      </c>
      <c r="J45" s="18">
        <f t="shared" si="1"/>
        <v>103.5</v>
      </c>
      <c r="K45" s="18">
        <f t="shared" si="6"/>
        <v>2418.96</v>
      </c>
      <c r="L45" s="18">
        <v>100</v>
      </c>
      <c r="M45" s="18">
        <f>M44*1.2</f>
        <v>2470.81</v>
      </c>
      <c r="N45" s="18">
        <f t="shared" si="2"/>
        <v>102.14</v>
      </c>
      <c r="O45" s="18"/>
      <c r="P45" s="18"/>
      <c r="Q45" s="52"/>
      <c r="S45" s="38">
        <f t="shared" si="4"/>
        <v>2549.88</v>
      </c>
      <c r="T45" s="38">
        <f t="shared" si="5"/>
        <v>2631.48</v>
      </c>
      <c r="U45" s="38">
        <f t="shared" si="5"/>
        <v>2715.69</v>
      </c>
      <c r="V45" s="38">
        <f t="shared" si="5"/>
        <v>2802.59</v>
      </c>
    </row>
    <row r="46" spans="1:22" s="5" customFormat="1" ht="28.5" customHeight="1">
      <c r="A46" s="28" t="s">
        <v>32</v>
      </c>
      <c r="B46" s="137">
        <v>22</v>
      </c>
      <c r="C46" s="176">
        <v>44183</v>
      </c>
      <c r="D46" s="130" t="s">
        <v>344</v>
      </c>
      <c r="E46" s="63" t="s">
        <v>42</v>
      </c>
      <c r="F46" s="132" t="s">
        <v>28</v>
      </c>
      <c r="G46" s="63" t="s">
        <v>2</v>
      </c>
      <c r="H46" s="29">
        <v>1916.74</v>
      </c>
      <c r="I46" s="29">
        <f>H46*1.035</f>
        <v>1983.83</v>
      </c>
      <c r="J46" s="18">
        <f t="shared" si="1"/>
        <v>103.5</v>
      </c>
      <c r="K46" s="18">
        <f t="shared" si="6"/>
        <v>1983.83</v>
      </c>
      <c r="L46" s="18">
        <v>100</v>
      </c>
      <c r="M46" s="36">
        <v>2009.02</v>
      </c>
      <c r="N46" s="18">
        <f t="shared" si="2"/>
        <v>101.27</v>
      </c>
      <c r="O46" s="18">
        <f>10.34942*1000</f>
        <v>10349.42</v>
      </c>
      <c r="P46" s="18">
        <v>20648.169999999998</v>
      </c>
      <c r="Q46" s="52"/>
      <c r="S46" s="38">
        <f t="shared" si="4"/>
        <v>2073.31</v>
      </c>
      <c r="T46" s="38">
        <f t="shared" si="5"/>
        <v>2139.66</v>
      </c>
      <c r="U46" s="38">
        <f t="shared" si="5"/>
        <v>2208.13</v>
      </c>
      <c r="V46" s="38">
        <f t="shared" si="5"/>
        <v>2278.79</v>
      </c>
    </row>
    <row r="47" spans="1:22" s="5" customFormat="1" ht="30.75" customHeight="1">
      <c r="A47" s="28" t="s">
        <v>32</v>
      </c>
      <c r="B47" s="137"/>
      <c r="C47" s="176"/>
      <c r="D47" s="131"/>
      <c r="E47" s="63" t="s">
        <v>42</v>
      </c>
      <c r="F47" s="132"/>
      <c r="G47" s="63" t="s">
        <v>1</v>
      </c>
      <c r="H47" s="29">
        <v>2300.09</v>
      </c>
      <c r="I47" s="29">
        <f>I46*1.2</f>
        <v>2380.6</v>
      </c>
      <c r="J47" s="18">
        <f t="shared" si="1"/>
        <v>103.5</v>
      </c>
      <c r="K47" s="18">
        <f t="shared" si="6"/>
        <v>2380.6</v>
      </c>
      <c r="L47" s="18">
        <v>100</v>
      </c>
      <c r="M47" s="18">
        <f>M46*1.2</f>
        <v>2410.8200000000002</v>
      </c>
      <c r="N47" s="18">
        <f t="shared" si="2"/>
        <v>101.27</v>
      </c>
      <c r="O47" s="18"/>
      <c r="P47" s="18"/>
      <c r="Q47" s="52"/>
      <c r="S47" s="38">
        <f t="shared" si="4"/>
        <v>2487.9699999999998</v>
      </c>
      <c r="T47" s="38">
        <f t="shared" si="5"/>
        <v>2567.59</v>
      </c>
      <c r="U47" s="38">
        <f t="shared" si="5"/>
        <v>2649.75</v>
      </c>
      <c r="V47" s="38">
        <f t="shared" si="5"/>
        <v>2734.54</v>
      </c>
    </row>
    <row r="48" spans="1:22" s="5" customFormat="1" ht="21" customHeight="1">
      <c r="A48" s="28" t="s">
        <v>32</v>
      </c>
      <c r="B48" s="137">
        <v>23</v>
      </c>
      <c r="C48" s="176">
        <v>44183</v>
      </c>
      <c r="D48" s="130" t="s">
        <v>344</v>
      </c>
      <c r="E48" s="63" t="s">
        <v>42</v>
      </c>
      <c r="F48" s="132" t="s">
        <v>29</v>
      </c>
      <c r="G48" s="63" t="s">
        <v>2</v>
      </c>
      <c r="H48" s="29">
        <v>2025.06</v>
      </c>
      <c r="I48" s="29">
        <f>H48*1.035</f>
        <v>2095.94</v>
      </c>
      <c r="J48" s="18">
        <f t="shared" si="1"/>
        <v>103.5</v>
      </c>
      <c r="K48" s="18">
        <f t="shared" si="6"/>
        <v>2095.94</v>
      </c>
      <c r="L48" s="18">
        <v>100</v>
      </c>
      <c r="M48" s="36">
        <v>2122.56</v>
      </c>
      <c r="N48" s="18">
        <f t="shared" si="2"/>
        <v>101.27</v>
      </c>
      <c r="O48" s="18">
        <f>3.08484*1000</f>
        <v>3084.84</v>
      </c>
      <c r="P48" s="18">
        <v>6502.01</v>
      </c>
      <c r="Q48" s="52"/>
      <c r="S48" s="38">
        <f t="shared" si="4"/>
        <v>2190.48</v>
      </c>
      <c r="T48" s="38">
        <f t="shared" si="5"/>
        <v>2260.58</v>
      </c>
      <c r="U48" s="38">
        <f t="shared" si="5"/>
        <v>2332.92</v>
      </c>
      <c r="V48" s="39">
        <v>2398.7600000000002</v>
      </c>
    </row>
    <row r="49" spans="1:22" s="5" customFormat="1" ht="18.75" customHeight="1">
      <c r="A49" s="28" t="s">
        <v>32</v>
      </c>
      <c r="B49" s="137"/>
      <c r="C49" s="176"/>
      <c r="D49" s="131"/>
      <c r="E49" s="63" t="s">
        <v>42</v>
      </c>
      <c r="F49" s="132"/>
      <c r="G49" s="63" t="s">
        <v>1</v>
      </c>
      <c r="H49" s="29">
        <v>2430.0700000000002</v>
      </c>
      <c r="I49" s="29">
        <f>I48*1.2</f>
        <v>2515.13</v>
      </c>
      <c r="J49" s="18">
        <f t="shared" si="1"/>
        <v>103.5</v>
      </c>
      <c r="K49" s="18">
        <f t="shared" si="6"/>
        <v>2515.13</v>
      </c>
      <c r="L49" s="18">
        <v>100</v>
      </c>
      <c r="M49" s="18">
        <f>M48*1.2</f>
        <v>2547.0700000000002</v>
      </c>
      <c r="N49" s="18">
        <f t="shared" si="2"/>
        <v>101.27</v>
      </c>
      <c r="O49" s="18"/>
      <c r="P49" s="18"/>
      <c r="Q49" s="52"/>
      <c r="S49" s="39">
        <f>S48*1.2</f>
        <v>2628.58</v>
      </c>
      <c r="T49" s="39">
        <f>T48*1.2</f>
        <v>2712.7</v>
      </c>
      <c r="U49" s="39">
        <f>U48*1.2</f>
        <v>2799.5</v>
      </c>
      <c r="V49" s="39">
        <f>V48*1.2</f>
        <v>2878.51</v>
      </c>
    </row>
    <row r="50" spans="1:22" s="5" customFormat="1" ht="19.5" customHeight="1">
      <c r="A50" s="28" t="s">
        <v>32</v>
      </c>
      <c r="B50" s="137">
        <v>24</v>
      </c>
      <c r="C50" s="176">
        <v>44183</v>
      </c>
      <c r="D50" s="130" t="s">
        <v>344</v>
      </c>
      <c r="E50" s="63" t="s">
        <v>42</v>
      </c>
      <c r="F50" s="132" t="s">
        <v>30</v>
      </c>
      <c r="G50" s="63" t="s">
        <v>2</v>
      </c>
      <c r="H50" s="29">
        <v>2021.18</v>
      </c>
      <c r="I50" s="29">
        <f>H50*1.035</f>
        <v>2091.92</v>
      </c>
      <c r="J50" s="18">
        <f t="shared" si="1"/>
        <v>103.5</v>
      </c>
      <c r="K50" s="18">
        <f t="shared" si="6"/>
        <v>2091.92</v>
      </c>
      <c r="L50" s="18">
        <v>100</v>
      </c>
      <c r="M50" s="36">
        <v>2118.4899999999998</v>
      </c>
      <c r="N50" s="18">
        <f t="shared" si="2"/>
        <v>101.27</v>
      </c>
      <c r="O50" s="18">
        <f>1.10859*1000</f>
        <v>1108.5899999999999</v>
      </c>
      <c r="P50" s="18">
        <v>2331.61</v>
      </c>
      <c r="Q50" s="52"/>
      <c r="S50" s="38">
        <f t="shared" si="4"/>
        <v>2186.2800000000002</v>
      </c>
      <c r="T50" s="38">
        <f t="shared" si="5"/>
        <v>2256.2399999999998</v>
      </c>
      <c r="U50" s="38">
        <f t="shared" si="5"/>
        <v>2328.44</v>
      </c>
      <c r="V50" s="38">
        <f t="shared" si="5"/>
        <v>2402.9499999999998</v>
      </c>
    </row>
    <row r="51" spans="1:22" s="5" customFormat="1" ht="19.5" customHeight="1">
      <c r="A51" s="28" t="s">
        <v>32</v>
      </c>
      <c r="B51" s="137"/>
      <c r="C51" s="176"/>
      <c r="D51" s="131"/>
      <c r="E51" s="63" t="s">
        <v>42</v>
      </c>
      <c r="F51" s="132"/>
      <c r="G51" s="63" t="s">
        <v>1</v>
      </c>
      <c r="H51" s="29">
        <v>2425.42</v>
      </c>
      <c r="I51" s="29">
        <f>I50*1.2</f>
        <v>2510.3000000000002</v>
      </c>
      <c r="J51" s="18">
        <f t="shared" si="1"/>
        <v>103.5</v>
      </c>
      <c r="K51" s="18">
        <f t="shared" si="6"/>
        <v>2510.3000000000002</v>
      </c>
      <c r="L51" s="18">
        <v>100</v>
      </c>
      <c r="M51" s="18">
        <f>M50*1.2</f>
        <v>2542.19</v>
      </c>
      <c r="N51" s="18">
        <f t="shared" si="2"/>
        <v>101.27</v>
      </c>
      <c r="O51" s="18"/>
      <c r="P51" s="18"/>
      <c r="Q51" s="52"/>
      <c r="S51" s="38">
        <f t="shared" si="4"/>
        <v>2623.54</v>
      </c>
      <c r="T51" s="38">
        <f t="shared" si="5"/>
        <v>2707.49</v>
      </c>
      <c r="U51" s="38">
        <f t="shared" si="5"/>
        <v>2794.13</v>
      </c>
      <c r="V51" s="38">
        <f t="shared" si="5"/>
        <v>2883.54</v>
      </c>
    </row>
    <row r="52" spans="1:22" s="5" customFormat="1" ht="18" customHeight="1">
      <c r="A52" s="28" t="s">
        <v>32</v>
      </c>
      <c r="B52" s="137">
        <v>25</v>
      </c>
      <c r="C52" s="176">
        <v>44183</v>
      </c>
      <c r="D52" s="130" t="s">
        <v>344</v>
      </c>
      <c r="E52" s="63" t="s">
        <v>42</v>
      </c>
      <c r="F52" s="132" t="s">
        <v>7</v>
      </c>
      <c r="G52" s="63" t="s">
        <v>2</v>
      </c>
      <c r="H52" s="29">
        <v>2014.09</v>
      </c>
      <c r="I52" s="29">
        <f>H52*1.035</f>
        <v>2084.58</v>
      </c>
      <c r="J52" s="18">
        <f t="shared" si="1"/>
        <v>103.5</v>
      </c>
      <c r="K52" s="18">
        <f t="shared" si="6"/>
        <v>2084.58</v>
      </c>
      <c r="L52" s="18">
        <v>100</v>
      </c>
      <c r="M52" s="36">
        <v>2111.0500000000002</v>
      </c>
      <c r="N52" s="18">
        <f t="shared" si="2"/>
        <v>101.27</v>
      </c>
      <c r="O52" s="18">
        <f>0.92461*1000</f>
        <v>924.61</v>
      </c>
      <c r="P52" s="18">
        <v>1937.4</v>
      </c>
      <c r="Q52" s="52"/>
      <c r="S52" s="38">
        <f t="shared" si="4"/>
        <v>2178.6</v>
      </c>
      <c r="T52" s="38">
        <f t="shared" si="5"/>
        <v>2248.3200000000002</v>
      </c>
      <c r="U52" s="38">
        <f t="shared" si="5"/>
        <v>2320.27</v>
      </c>
      <c r="V52" s="38">
        <f t="shared" si="5"/>
        <v>2394.52</v>
      </c>
    </row>
    <row r="53" spans="1:22" s="5" customFormat="1" ht="18" customHeight="1">
      <c r="A53" s="28" t="s">
        <v>32</v>
      </c>
      <c r="B53" s="137"/>
      <c r="C53" s="176"/>
      <c r="D53" s="131"/>
      <c r="E53" s="63" t="s">
        <v>42</v>
      </c>
      <c r="F53" s="132"/>
      <c r="G53" s="63" t="s">
        <v>1</v>
      </c>
      <c r="H53" s="29">
        <v>2416.91</v>
      </c>
      <c r="I53" s="29">
        <f>I52*1.2</f>
        <v>2501.5</v>
      </c>
      <c r="J53" s="18">
        <f t="shared" si="1"/>
        <v>103.5</v>
      </c>
      <c r="K53" s="18">
        <f t="shared" si="6"/>
        <v>2501.5</v>
      </c>
      <c r="L53" s="18">
        <v>100</v>
      </c>
      <c r="M53" s="36">
        <f>M52*1.2</f>
        <v>2533.2600000000002</v>
      </c>
      <c r="N53" s="18">
        <f t="shared" si="2"/>
        <v>101.27</v>
      </c>
      <c r="O53" s="18"/>
      <c r="P53" s="18"/>
      <c r="Q53" s="52"/>
      <c r="S53" s="38">
        <f t="shared" si="4"/>
        <v>2614.3200000000002</v>
      </c>
      <c r="T53" s="38">
        <f t="shared" si="5"/>
        <v>2697.98</v>
      </c>
      <c r="U53" s="38">
        <f t="shared" si="5"/>
        <v>2784.32</v>
      </c>
      <c r="V53" s="38">
        <f t="shared" si="5"/>
        <v>2873.42</v>
      </c>
    </row>
    <row r="54" spans="1:22" s="5" customFormat="1" ht="18.75" customHeight="1">
      <c r="A54" s="28" t="s">
        <v>32</v>
      </c>
      <c r="B54" s="137">
        <v>26</v>
      </c>
      <c r="C54" s="176">
        <v>44183</v>
      </c>
      <c r="D54" s="130" t="s">
        <v>344</v>
      </c>
      <c r="E54" s="63" t="s">
        <v>42</v>
      </c>
      <c r="F54" s="132" t="s">
        <v>6</v>
      </c>
      <c r="G54" s="63" t="s">
        <v>2</v>
      </c>
      <c r="H54" s="29">
        <v>2062.9899999999998</v>
      </c>
      <c r="I54" s="29">
        <f>H54*1.035</f>
        <v>2135.19</v>
      </c>
      <c r="J54" s="18">
        <f t="shared" si="1"/>
        <v>103.5</v>
      </c>
      <c r="K54" s="18">
        <f t="shared" si="6"/>
        <v>2135.19</v>
      </c>
      <c r="L54" s="18">
        <v>100</v>
      </c>
      <c r="M54" s="36">
        <v>2162.31</v>
      </c>
      <c r="N54" s="18">
        <f t="shared" si="2"/>
        <v>101.27</v>
      </c>
      <c r="O54" s="18">
        <f>1.14413*1000</f>
        <v>1144.1300000000001</v>
      </c>
      <c r="P54" s="18">
        <v>2456.54</v>
      </c>
      <c r="Q54" s="52"/>
      <c r="S54" s="38">
        <f t="shared" si="4"/>
        <v>2231.5</v>
      </c>
      <c r="T54" s="38">
        <f t="shared" si="5"/>
        <v>2302.91</v>
      </c>
      <c r="U54" s="38">
        <f t="shared" si="5"/>
        <v>2376.6</v>
      </c>
      <c r="V54" s="38">
        <f>U54*1.032</f>
        <v>2452.65</v>
      </c>
    </row>
    <row r="55" spans="1:22" s="5" customFormat="1" ht="18.75" customHeight="1">
      <c r="A55" s="28" t="s">
        <v>32</v>
      </c>
      <c r="B55" s="137"/>
      <c r="C55" s="176"/>
      <c r="D55" s="131"/>
      <c r="E55" s="63" t="s">
        <v>42</v>
      </c>
      <c r="F55" s="132"/>
      <c r="G55" s="63" t="s">
        <v>1</v>
      </c>
      <c r="H55" s="29">
        <v>2475.59</v>
      </c>
      <c r="I55" s="29">
        <f>I54*1.2</f>
        <v>2562.23</v>
      </c>
      <c r="J55" s="18">
        <f t="shared" si="1"/>
        <v>103.5</v>
      </c>
      <c r="K55" s="18">
        <f t="shared" si="6"/>
        <v>2562.23</v>
      </c>
      <c r="L55" s="18">
        <v>100</v>
      </c>
      <c r="M55" s="18">
        <f>M54*1.2</f>
        <v>2594.77</v>
      </c>
      <c r="N55" s="18">
        <f t="shared" si="2"/>
        <v>101.27</v>
      </c>
      <c r="O55" s="18"/>
      <c r="P55" s="18"/>
      <c r="Q55" s="52"/>
      <c r="S55" s="38">
        <f t="shared" si="4"/>
        <v>2677.8</v>
      </c>
      <c r="T55" s="38">
        <f t="shared" si="5"/>
        <v>2763.49</v>
      </c>
      <c r="U55" s="38">
        <f t="shared" si="5"/>
        <v>2851.92</v>
      </c>
      <c r="V55" s="38">
        <f>U55*1.032</f>
        <v>2943.18</v>
      </c>
    </row>
    <row r="56" spans="1:22" s="5" customFormat="1" ht="17.25" customHeight="1">
      <c r="A56" s="28" t="s">
        <v>32</v>
      </c>
      <c r="B56" s="137">
        <v>27</v>
      </c>
      <c r="C56" s="176">
        <v>44183</v>
      </c>
      <c r="D56" s="130" t="s">
        <v>344</v>
      </c>
      <c r="E56" s="65" t="s">
        <v>43</v>
      </c>
      <c r="F56" s="132" t="s">
        <v>4</v>
      </c>
      <c r="G56" s="63" t="s">
        <v>2</v>
      </c>
      <c r="H56" s="29">
        <v>1459.37</v>
      </c>
      <c r="I56" s="29">
        <f>H56*1.05</f>
        <v>1532.34</v>
      </c>
      <c r="J56" s="18">
        <f t="shared" si="1"/>
        <v>105</v>
      </c>
      <c r="K56" s="18">
        <f t="shared" ref="K56:K73" si="7">I56</f>
        <v>1532.34</v>
      </c>
      <c r="L56" s="18">
        <v>100</v>
      </c>
      <c r="M56" s="36">
        <v>1615.09</v>
      </c>
      <c r="N56" s="18">
        <f t="shared" si="2"/>
        <v>105.4</v>
      </c>
      <c r="O56" s="18">
        <f>0.77276*1000</f>
        <v>772.76</v>
      </c>
      <c r="P56" s="18">
        <v>1213.0899999999999</v>
      </c>
      <c r="Q56" s="52"/>
      <c r="S56" s="38">
        <f t="shared" si="4"/>
        <v>1666.77</v>
      </c>
      <c r="T56" s="38">
        <f t="shared" si="5"/>
        <v>1720.11</v>
      </c>
      <c r="U56" s="38">
        <f t="shared" si="5"/>
        <v>1775.15</v>
      </c>
      <c r="V56" s="38">
        <f t="shared" si="5"/>
        <v>1831.95</v>
      </c>
    </row>
    <row r="57" spans="1:22" s="5" customFormat="1" ht="22.5" customHeight="1">
      <c r="A57" s="28" t="s">
        <v>32</v>
      </c>
      <c r="B57" s="137"/>
      <c r="C57" s="176"/>
      <c r="D57" s="131"/>
      <c r="E57" s="65" t="s">
        <v>43</v>
      </c>
      <c r="F57" s="132"/>
      <c r="G57" s="63" t="s">
        <v>1</v>
      </c>
      <c r="H57" s="29">
        <v>1751.24</v>
      </c>
      <c r="I57" s="29">
        <f>I56*1.2</f>
        <v>1838.81</v>
      </c>
      <c r="J57" s="18">
        <f t="shared" si="1"/>
        <v>105</v>
      </c>
      <c r="K57" s="18">
        <f t="shared" si="7"/>
        <v>1838.81</v>
      </c>
      <c r="L57" s="18">
        <v>100</v>
      </c>
      <c r="M57" s="67">
        <v>1938.11</v>
      </c>
      <c r="N57" s="18">
        <f t="shared" si="2"/>
        <v>105.4</v>
      </c>
      <c r="O57" s="18"/>
      <c r="P57" s="18"/>
      <c r="Q57" s="52"/>
      <c r="S57" s="38">
        <f t="shared" si="4"/>
        <v>2000.13</v>
      </c>
      <c r="T57" s="38">
        <f t="shared" si="5"/>
        <v>2064.13</v>
      </c>
      <c r="U57" s="38">
        <f t="shared" si="5"/>
        <v>2130.1799999999998</v>
      </c>
      <c r="V57" s="38">
        <f t="shared" si="5"/>
        <v>2198.35</v>
      </c>
    </row>
    <row r="58" spans="1:22" s="5" customFormat="1" ht="17.25" customHeight="1">
      <c r="A58" s="28" t="s">
        <v>32</v>
      </c>
      <c r="B58" s="137">
        <v>28</v>
      </c>
      <c r="C58" s="176">
        <v>44183</v>
      </c>
      <c r="D58" s="130" t="s">
        <v>344</v>
      </c>
      <c r="E58" s="65" t="s">
        <v>46</v>
      </c>
      <c r="F58" s="132" t="s">
        <v>5</v>
      </c>
      <c r="G58" s="63" t="s">
        <v>2</v>
      </c>
      <c r="H58" s="29">
        <v>1941.29</v>
      </c>
      <c r="I58" s="29">
        <f>H58*1.035</f>
        <v>2009.24</v>
      </c>
      <c r="J58" s="18">
        <f t="shared" si="1"/>
        <v>103.5</v>
      </c>
      <c r="K58" s="18">
        <f t="shared" si="7"/>
        <v>2009.24</v>
      </c>
      <c r="L58" s="18">
        <v>100</v>
      </c>
      <c r="M58" s="36">
        <v>2034.76</v>
      </c>
      <c r="N58" s="18">
        <f t="shared" si="2"/>
        <v>101.27</v>
      </c>
      <c r="O58" s="18">
        <v>4688.43</v>
      </c>
      <c r="P58" s="18">
        <v>9476.65</v>
      </c>
      <c r="Q58" s="52"/>
      <c r="S58" s="38">
        <f t="shared" si="4"/>
        <v>2099.87</v>
      </c>
      <c r="T58" s="38">
        <f t="shared" si="5"/>
        <v>2167.0700000000002</v>
      </c>
      <c r="U58" s="38">
        <f t="shared" si="5"/>
        <v>2236.42</v>
      </c>
      <c r="V58" s="38">
        <f t="shared" si="5"/>
        <v>2307.9899999999998</v>
      </c>
    </row>
    <row r="59" spans="1:22" s="5" customFormat="1" ht="18.75" customHeight="1">
      <c r="A59" s="28" t="s">
        <v>32</v>
      </c>
      <c r="B59" s="137"/>
      <c r="C59" s="176"/>
      <c r="D59" s="131"/>
      <c r="E59" s="65" t="s">
        <v>46</v>
      </c>
      <c r="F59" s="132"/>
      <c r="G59" s="63" t="s">
        <v>1</v>
      </c>
      <c r="H59" s="29">
        <v>2329.5500000000002</v>
      </c>
      <c r="I59" s="29">
        <f>I58*1.2</f>
        <v>2411.09</v>
      </c>
      <c r="J59" s="18">
        <f t="shared" si="1"/>
        <v>103.5</v>
      </c>
      <c r="K59" s="18">
        <f t="shared" si="7"/>
        <v>2411.09</v>
      </c>
      <c r="L59" s="18">
        <v>100</v>
      </c>
      <c r="M59" s="18">
        <f>M58*1.2</f>
        <v>2441.71</v>
      </c>
      <c r="N59" s="18">
        <f t="shared" si="2"/>
        <v>101.27</v>
      </c>
      <c r="O59" s="18"/>
      <c r="P59" s="18"/>
      <c r="Q59" s="52"/>
      <c r="S59" s="38">
        <f t="shared" si="4"/>
        <v>2519.84</v>
      </c>
      <c r="T59" s="38">
        <f t="shared" si="5"/>
        <v>2600.4699999999998</v>
      </c>
      <c r="U59" s="38">
        <f t="shared" si="5"/>
        <v>2683.69</v>
      </c>
      <c r="V59" s="38">
        <f t="shared" si="5"/>
        <v>2769.57</v>
      </c>
    </row>
    <row r="60" spans="1:22" s="5" customFormat="1" ht="22.5" customHeight="1">
      <c r="A60" s="28" t="s">
        <v>32</v>
      </c>
      <c r="B60" s="137">
        <v>29</v>
      </c>
      <c r="C60" s="176">
        <v>44183</v>
      </c>
      <c r="D60" s="130" t="s">
        <v>344</v>
      </c>
      <c r="E60" s="65" t="s">
        <v>36</v>
      </c>
      <c r="F60" s="132" t="s">
        <v>47</v>
      </c>
      <c r="G60" s="63" t="s">
        <v>2</v>
      </c>
      <c r="H60" s="29">
        <v>1596.06</v>
      </c>
      <c r="I60" s="29">
        <f>H60*1.056</f>
        <v>1685.44</v>
      </c>
      <c r="J60" s="18">
        <f t="shared" si="1"/>
        <v>105.6</v>
      </c>
      <c r="K60" s="18">
        <f t="shared" si="7"/>
        <v>1685.44</v>
      </c>
      <c r="L60" s="18">
        <v>100</v>
      </c>
      <c r="M60" s="36">
        <v>1776.45</v>
      </c>
      <c r="N60" s="18">
        <f t="shared" si="2"/>
        <v>105.4</v>
      </c>
      <c r="O60" s="18">
        <f>9.30283*1000</f>
        <v>9302.83</v>
      </c>
      <c r="P60" s="18">
        <v>16009.1</v>
      </c>
      <c r="Q60" s="52"/>
      <c r="S60" s="38">
        <f t="shared" si="4"/>
        <v>1833.3</v>
      </c>
      <c r="T60" s="38">
        <f t="shared" si="5"/>
        <v>1891.97</v>
      </c>
      <c r="U60" s="38">
        <f t="shared" si="5"/>
        <v>1952.51</v>
      </c>
      <c r="V60" s="38">
        <f t="shared" si="5"/>
        <v>2014.99</v>
      </c>
    </row>
    <row r="61" spans="1:22" s="5" customFormat="1" ht="33" customHeight="1">
      <c r="A61" s="28" t="s">
        <v>32</v>
      </c>
      <c r="B61" s="137"/>
      <c r="C61" s="176"/>
      <c r="D61" s="131"/>
      <c r="E61" s="65" t="s">
        <v>36</v>
      </c>
      <c r="F61" s="132"/>
      <c r="G61" s="63" t="s">
        <v>1</v>
      </c>
      <c r="H61" s="29">
        <v>1915.27</v>
      </c>
      <c r="I61" s="29">
        <f>I60*1.2</f>
        <v>2022.53</v>
      </c>
      <c r="J61" s="18">
        <f t="shared" si="1"/>
        <v>105.6</v>
      </c>
      <c r="K61" s="18">
        <f t="shared" si="7"/>
        <v>2022.53</v>
      </c>
      <c r="L61" s="18">
        <v>100</v>
      </c>
      <c r="M61" s="67">
        <v>2131.7399999999998</v>
      </c>
      <c r="N61" s="18">
        <f t="shared" si="2"/>
        <v>105.4</v>
      </c>
      <c r="O61" s="18"/>
      <c r="P61" s="18"/>
      <c r="Q61" s="52"/>
      <c r="S61" s="38">
        <f t="shared" si="4"/>
        <v>2199.96</v>
      </c>
      <c r="T61" s="38">
        <f t="shared" si="5"/>
        <v>2270.36</v>
      </c>
      <c r="U61" s="38">
        <f t="shared" si="5"/>
        <v>2343.0100000000002</v>
      </c>
      <c r="V61" s="38">
        <f t="shared" si="5"/>
        <v>2417.9899999999998</v>
      </c>
    </row>
    <row r="62" spans="1:22" s="5" customFormat="1" ht="47.25" customHeight="1">
      <c r="A62" s="28" t="s">
        <v>32</v>
      </c>
      <c r="B62" s="137">
        <v>30</v>
      </c>
      <c r="C62" s="176">
        <v>44183</v>
      </c>
      <c r="D62" s="130" t="s">
        <v>344</v>
      </c>
      <c r="E62" s="65" t="s">
        <v>36</v>
      </c>
      <c r="F62" s="132" t="s">
        <v>588</v>
      </c>
      <c r="G62" s="63" t="s">
        <v>2</v>
      </c>
      <c r="H62" s="29">
        <v>1590.35</v>
      </c>
      <c r="I62" s="29">
        <f>H62*1.056</f>
        <v>1679.41</v>
      </c>
      <c r="J62" s="18">
        <f t="shared" si="1"/>
        <v>105.6</v>
      </c>
      <c r="K62" s="18">
        <f t="shared" si="7"/>
        <v>1679.41</v>
      </c>
      <c r="L62" s="18">
        <v>100</v>
      </c>
      <c r="M62" s="36">
        <v>1770.1</v>
      </c>
      <c r="N62" s="18">
        <f t="shared" si="2"/>
        <v>105.4</v>
      </c>
      <c r="O62" s="18">
        <f>5.91353*1000</f>
        <v>5913.53</v>
      </c>
      <c r="P62" s="18">
        <v>10198.99</v>
      </c>
      <c r="Q62" s="52"/>
      <c r="S62" s="38">
        <f t="shared" si="4"/>
        <v>1826.74</v>
      </c>
      <c r="T62" s="38">
        <f t="shared" si="5"/>
        <v>1885.2</v>
      </c>
      <c r="U62" s="38">
        <f t="shared" si="5"/>
        <v>1945.53</v>
      </c>
      <c r="V62" s="38">
        <f t="shared" si="5"/>
        <v>2007.79</v>
      </c>
    </row>
    <row r="63" spans="1:22" s="5" customFormat="1" ht="18.75" customHeight="1">
      <c r="A63" s="28" t="s">
        <v>32</v>
      </c>
      <c r="B63" s="137"/>
      <c r="C63" s="176"/>
      <c r="D63" s="131"/>
      <c r="E63" s="65" t="s">
        <v>36</v>
      </c>
      <c r="F63" s="132"/>
      <c r="G63" s="63" t="s">
        <v>1</v>
      </c>
      <c r="H63" s="29">
        <v>1908.42</v>
      </c>
      <c r="I63" s="29">
        <f>I62*1.2</f>
        <v>2015.29</v>
      </c>
      <c r="J63" s="18">
        <f t="shared" si="1"/>
        <v>105.6</v>
      </c>
      <c r="K63" s="18">
        <f t="shared" si="7"/>
        <v>2015.29</v>
      </c>
      <c r="L63" s="18">
        <v>100</v>
      </c>
      <c r="M63" s="67">
        <v>2124.12</v>
      </c>
      <c r="N63" s="18">
        <f t="shared" si="2"/>
        <v>105.4</v>
      </c>
      <c r="O63" s="18"/>
      <c r="P63" s="18"/>
      <c r="Q63" s="52"/>
      <c r="S63" s="38">
        <f t="shared" si="4"/>
        <v>2192.09</v>
      </c>
      <c r="T63" s="38">
        <f t="shared" si="5"/>
        <v>2262.2399999999998</v>
      </c>
      <c r="U63" s="38">
        <f t="shared" si="5"/>
        <v>2334.63</v>
      </c>
      <c r="V63" s="38">
        <f t="shared" si="5"/>
        <v>2409.34</v>
      </c>
    </row>
    <row r="64" spans="1:22" s="5" customFormat="1" ht="18.75" customHeight="1">
      <c r="A64" s="28" t="s">
        <v>32</v>
      </c>
      <c r="B64" s="137">
        <v>31</v>
      </c>
      <c r="C64" s="176">
        <v>44183</v>
      </c>
      <c r="D64" s="130" t="s">
        <v>344</v>
      </c>
      <c r="E64" s="65" t="s">
        <v>45</v>
      </c>
      <c r="F64" s="132" t="s">
        <v>556</v>
      </c>
      <c r="G64" s="63" t="s">
        <v>2</v>
      </c>
      <c r="H64" s="29">
        <v>2285.2600000000002</v>
      </c>
      <c r="I64" s="29">
        <f>H64*1.035</f>
        <v>2365.2399999999998</v>
      </c>
      <c r="J64" s="18">
        <f t="shared" si="1"/>
        <v>103.5</v>
      </c>
      <c r="K64" s="18">
        <f t="shared" si="7"/>
        <v>2365.2399999999998</v>
      </c>
      <c r="L64" s="18">
        <v>100</v>
      </c>
      <c r="M64" s="36">
        <v>2395.2800000000002</v>
      </c>
      <c r="N64" s="18">
        <f t="shared" si="2"/>
        <v>101.27</v>
      </c>
      <c r="O64" s="18">
        <v>571754.57999999996</v>
      </c>
      <c r="P64" s="20">
        <v>1360924.56</v>
      </c>
      <c r="Q64" s="52"/>
      <c r="S64" s="38">
        <f t="shared" si="4"/>
        <v>2471.9299999999998</v>
      </c>
      <c r="T64" s="38">
        <f t="shared" si="5"/>
        <v>2551.0300000000002</v>
      </c>
      <c r="U64" s="38">
        <f t="shared" si="5"/>
        <v>2632.66</v>
      </c>
      <c r="V64" s="39">
        <v>2706.99</v>
      </c>
    </row>
    <row r="65" spans="1:22" s="5" customFormat="1" ht="18.75" customHeight="1">
      <c r="A65" s="28" t="s">
        <v>32</v>
      </c>
      <c r="B65" s="137"/>
      <c r="C65" s="176"/>
      <c r="D65" s="131"/>
      <c r="E65" s="65" t="s">
        <v>45</v>
      </c>
      <c r="F65" s="132"/>
      <c r="G65" s="63" t="s">
        <v>1</v>
      </c>
      <c r="H65" s="29">
        <v>2742.31</v>
      </c>
      <c r="I65" s="29">
        <f>I64*1.2</f>
        <v>2838.29</v>
      </c>
      <c r="J65" s="18">
        <f t="shared" si="1"/>
        <v>103.5</v>
      </c>
      <c r="K65" s="18">
        <f t="shared" si="7"/>
        <v>2838.29</v>
      </c>
      <c r="L65" s="18">
        <v>100</v>
      </c>
      <c r="M65" s="18">
        <f>M64*1.2</f>
        <v>2874.34</v>
      </c>
      <c r="N65" s="18">
        <f t="shared" si="2"/>
        <v>101.27</v>
      </c>
      <c r="O65" s="18"/>
      <c r="P65" s="18"/>
      <c r="Q65" s="52"/>
      <c r="S65" s="38">
        <f t="shared" si="4"/>
        <v>2966.32</v>
      </c>
      <c r="T65" s="38">
        <f t="shared" si="5"/>
        <v>3061.24</v>
      </c>
      <c r="U65" s="38">
        <f t="shared" si="5"/>
        <v>3159.2</v>
      </c>
      <c r="V65" s="38">
        <f t="shared" si="5"/>
        <v>3260.29</v>
      </c>
    </row>
    <row r="66" spans="1:22" s="5" customFormat="1" ht="18.75" customHeight="1">
      <c r="A66" s="28" t="s">
        <v>32</v>
      </c>
      <c r="B66" s="137">
        <v>32</v>
      </c>
      <c r="C66" s="176">
        <v>44183</v>
      </c>
      <c r="D66" s="130" t="s">
        <v>344</v>
      </c>
      <c r="E66" s="65" t="s">
        <v>36</v>
      </c>
      <c r="F66" s="132" t="s">
        <v>557</v>
      </c>
      <c r="G66" s="63" t="s">
        <v>2</v>
      </c>
      <c r="H66" s="29">
        <v>2014.09</v>
      </c>
      <c r="I66" s="29">
        <f>H66*1.035</f>
        <v>2084.58</v>
      </c>
      <c r="J66" s="18">
        <f t="shared" si="1"/>
        <v>103.5</v>
      </c>
      <c r="K66" s="18">
        <f t="shared" si="7"/>
        <v>2084.58</v>
      </c>
      <c r="L66" s="18">
        <v>100</v>
      </c>
      <c r="M66" s="36">
        <v>2111.0500000000002</v>
      </c>
      <c r="N66" s="18">
        <f t="shared" si="2"/>
        <v>101.27</v>
      </c>
      <c r="O66" s="18">
        <v>1450451.23</v>
      </c>
      <c r="P66" s="18">
        <v>3040106.07</v>
      </c>
      <c r="Q66" s="52"/>
      <c r="S66" s="38">
        <f t="shared" si="4"/>
        <v>2178.6</v>
      </c>
      <c r="T66" s="38">
        <f t="shared" si="5"/>
        <v>2248.3200000000002</v>
      </c>
      <c r="U66" s="38">
        <f t="shared" si="5"/>
        <v>2320.27</v>
      </c>
      <c r="V66" s="38">
        <f t="shared" si="5"/>
        <v>2394.52</v>
      </c>
    </row>
    <row r="67" spans="1:22" s="5" customFormat="1" ht="18.75" customHeight="1">
      <c r="A67" s="28" t="s">
        <v>32</v>
      </c>
      <c r="B67" s="137"/>
      <c r="C67" s="176"/>
      <c r="D67" s="131"/>
      <c r="E67" s="65" t="s">
        <v>36</v>
      </c>
      <c r="F67" s="132"/>
      <c r="G67" s="63" t="s">
        <v>1</v>
      </c>
      <c r="H67" s="29">
        <v>2416.91</v>
      </c>
      <c r="I67" s="29">
        <f>I66*1.2</f>
        <v>2501.5</v>
      </c>
      <c r="J67" s="18">
        <f t="shared" si="1"/>
        <v>103.5</v>
      </c>
      <c r="K67" s="18">
        <f t="shared" si="7"/>
        <v>2501.5</v>
      </c>
      <c r="L67" s="18">
        <v>100</v>
      </c>
      <c r="M67" s="67">
        <f>M66*1.2</f>
        <v>2533.2600000000002</v>
      </c>
      <c r="N67" s="18">
        <f t="shared" si="2"/>
        <v>101.27</v>
      </c>
      <c r="O67" s="18"/>
      <c r="P67" s="18"/>
      <c r="Q67" s="52"/>
      <c r="S67" s="38">
        <f t="shared" si="4"/>
        <v>2614.3200000000002</v>
      </c>
      <c r="T67" s="38">
        <f t="shared" si="5"/>
        <v>2697.98</v>
      </c>
      <c r="U67" s="38">
        <f t="shared" si="5"/>
        <v>2784.32</v>
      </c>
      <c r="V67" s="38">
        <f t="shared" si="5"/>
        <v>2873.42</v>
      </c>
    </row>
    <row r="68" spans="1:22" s="5" customFormat="1" ht="27" customHeight="1">
      <c r="A68" s="28" t="s">
        <v>32</v>
      </c>
      <c r="B68" s="130">
        <v>33</v>
      </c>
      <c r="C68" s="176">
        <v>44183</v>
      </c>
      <c r="D68" s="130" t="s">
        <v>344</v>
      </c>
      <c r="E68" s="63" t="s">
        <v>51</v>
      </c>
      <c r="F68" s="150" t="s">
        <v>116</v>
      </c>
      <c r="G68" s="63" t="s">
        <v>2</v>
      </c>
      <c r="H68" s="29">
        <v>2039.35</v>
      </c>
      <c r="I68" s="29">
        <f>H68*1.035</f>
        <v>2110.73</v>
      </c>
      <c r="J68" s="18">
        <f t="shared" si="1"/>
        <v>103.5</v>
      </c>
      <c r="K68" s="18">
        <f t="shared" si="7"/>
        <v>2110.73</v>
      </c>
      <c r="L68" s="18">
        <v>100</v>
      </c>
      <c r="M68" s="36">
        <v>2137.54</v>
      </c>
      <c r="N68" s="18">
        <f t="shared" si="2"/>
        <v>101.27</v>
      </c>
      <c r="O68" s="18">
        <f>0.91612*1000</f>
        <v>916.12</v>
      </c>
      <c r="P68" s="18">
        <v>1945.75</v>
      </c>
      <c r="Q68" s="52"/>
      <c r="S68" s="38">
        <f t="shared" si="4"/>
        <v>2205.94</v>
      </c>
      <c r="T68" s="38">
        <f t="shared" si="5"/>
        <v>2276.5300000000002</v>
      </c>
      <c r="U68" s="38">
        <f t="shared" si="5"/>
        <v>2349.38</v>
      </c>
      <c r="V68" s="38">
        <f t="shared" si="5"/>
        <v>2424.56</v>
      </c>
    </row>
    <row r="69" spans="1:22" s="5" customFormat="1" ht="24" customHeight="1">
      <c r="A69" s="28" t="s">
        <v>32</v>
      </c>
      <c r="B69" s="131"/>
      <c r="C69" s="176"/>
      <c r="D69" s="131"/>
      <c r="E69" s="63" t="s">
        <v>51</v>
      </c>
      <c r="F69" s="150"/>
      <c r="G69" s="63" t="s">
        <v>1</v>
      </c>
      <c r="H69" s="29">
        <v>2447.2199999999998</v>
      </c>
      <c r="I69" s="29">
        <f>I68*1.2</f>
        <v>2532.88</v>
      </c>
      <c r="J69" s="18">
        <f t="shared" si="1"/>
        <v>103.5</v>
      </c>
      <c r="K69" s="18">
        <f t="shared" si="7"/>
        <v>2532.88</v>
      </c>
      <c r="L69" s="18">
        <v>100</v>
      </c>
      <c r="M69" s="18">
        <f>M68*1.2</f>
        <v>2565.0500000000002</v>
      </c>
      <c r="N69" s="18">
        <f t="shared" si="2"/>
        <v>101.27</v>
      </c>
      <c r="O69" s="18"/>
      <c r="P69" s="18"/>
      <c r="Q69" s="52"/>
      <c r="S69" s="38">
        <f t="shared" ref="S69:S74" si="8">M69*1.032</f>
        <v>2647.13</v>
      </c>
      <c r="T69" s="38">
        <f t="shared" ref="T69:V74" si="9">S69*1.032</f>
        <v>2731.84</v>
      </c>
      <c r="U69" s="38">
        <f t="shared" si="9"/>
        <v>2819.26</v>
      </c>
      <c r="V69" s="39">
        <f>V68*1.2</f>
        <v>2909.47</v>
      </c>
    </row>
    <row r="70" spans="1:22" s="5" customFormat="1" ht="24" customHeight="1">
      <c r="A70" s="28" t="s">
        <v>32</v>
      </c>
      <c r="B70" s="130">
        <v>34</v>
      </c>
      <c r="C70" s="176">
        <v>44183</v>
      </c>
      <c r="D70" s="130" t="s">
        <v>360</v>
      </c>
      <c r="E70" s="65" t="s">
        <v>38</v>
      </c>
      <c r="F70" s="150" t="s">
        <v>144</v>
      </c>
      <c r="G70" s="63" t="s">
        <v>2</v>
      </c>
      <c r="H70" s="29">
        <v>1447</v>
      </c>
      <c r="I70" s="29">
        <v>1528.03</v>
      </c>
      <c r="J70" s="18">
        <f t="shared" si="1"/>
        <v>105.6</v>
      </c>
      <c r="K70" s="18">
        <f t="shared" si="7"/>
        <v>1528.03</v>
      </c>
      <c r="L70" s="18">
        <v>100</v>
      </c>
      <c r="M70" s="36">
        <v>1610.54</v>
      </c>
      <c r="N70" s="18">
        <f t="shared" si="2"/>
        <v>105.4</v>
      </c>
      <c r="O70" s="18">
        <f>4.76923*1000</f>
        <v>4769.2299999999996</v>
      </c>
      <c r="P70" s="18">
        <v>7503.48</v>
      </c>
      <c r="Q70" s="52"/>
      <c r="S70" s="38">
        <f t="shared" si="8"/>
        <v>1662.08</v>
      </c>
      <c r="T70" s="38">
        <f t="shared" si="9"/>
        <v>1715.27</v>
      </c>
      <c r="U70" s="38">
        <f t="shared" si="9"/>
        <v>1770.16</v>
      </c>
      <c r="V70" s="38">
        <f t="shared" si="9"/>
        <v>1826.81</v>
      </c>
    </row>
    <row r="71" spans="1:22" s="5" customFormat="1" ht="24" customHeight="1">
      <c r="A71" s="28" t="s">
        <v>32</v>
      </c>
      <c r="B71" s="131"/>
      <c r="C71" s="176"/>
      <c r="D71" s="131"/>
      <c r="E71" s="65" t="s">
        <v>38</v>
      </c>
      <c r="F71" s="150"/>
      <c r="G71" s="63" t="s">
        <v>1</v>
      </c>
      <c r="H71" s="29">
        <v>1736.4</v>
      </c>
      <c r="I71" s="29">
        <v>1833.64</v>
      </c>
      <c r="J71" s="18">
        <f t="shared" ref="J71:J130" si="10">I71/H71*100</f>
        <v>105.6</v>
      </c>
      <c r="K71" s="18">
        <f t="shared" si="7"/>
        <v>1833.64</v>
      </c>
      <c r="L71" s="18">
        <v>100</v>
      </c>
      <c r="M71" s="67">
        <v>1932.65</v>
      </c>
      <c r="N71" s="18">
        <f t="shared" ref="N71:N130" si="11">M71/K71*100</f>
        <v>105.4</v>
      </c>
      <c r="O71" s="18"/>
      <c r="P71" s="18"/>
      <c r="Q71" s="52"/>
      <c r="S71" s="38">
        <f t="shared" si="8"/>
        <v>1994.49</v>
      </c>
      <c r="T71" s="38">
        <f t="shared" si="9"/>
        <v>2058.31</v>
      </c>
      <c r="U71" s="38">
        <f t="shared" si="9"/>
        <v>2124.1799999999998</v>
      </c>
      <c r="V71" s="38">
        <f t="shared" si="9"/>
        <v>2192.15</v>
      </c>
    </row>
    <row r="72" spans="1:22" s="5" customFormat="1" ht="24" customHeight="1">
      <c r="A72" s="28" t="s">
        <v>32</v>
      </c>
      <c r="B72" s="130">
        <v>35</v>
      </c>
      <c r="C72" s="176">
        <v>44183</v>
      </c>
      <c r="D72" s="130" t="s">
        <v>360</v>
      </c>
      <c r="E72" s="63" t="s">
        <v>83</v>
      </c>
      <c r="F72" s="150" t="s">
        <v>163</v>
      </c>
      <c r="G72" s="63" t="s">
        <v>2</v>
      </c>
      <c r="H72" s="29">
        <v>1360</v>
      </c>
      <c r="I72" s="29">
        <v>1436.16</v>
      </c>
      <c r="J72" s="18">
        <f t="shared" si="10"/>
        <v>105.6</v>
      </c>
      <c r="K72" s="18">
        <f t="shared" si="7"/>
        <v>1436.16</v>
      </c>
      <c r="L72" s="18">
        <v>100</v>
      </c>
      <c r="M72" s="36">
        <v>1513.71</v>
      </c>
      <c r="N72" s="18">
        <f t="shared" si="11"/>
        <v>105.4</v>
      </c>
      <c r="O72" s="18">
        <f>1.43159*1000</f>
        <v>1431.59</v>
      </c>
      <c r="P72" s="18">
        <v>2105.0500000000002</v>
      </c>
      <c r="Q72" s="52"/>
      <c r="S72" s="38">
        <f t="shared" si="8"/>
        <v>1562.15</v>
      </c>
      <c r="T72" s="38">
        <f t="shared" si="9"/>
        <v>1612.14</v>
      </c>
      <c r="U72" s="38">
        <f t="shared" si="9"/>
        <v>1663.73</v>
      </c>
      <c r="V72" s="38">
        <f t="shared" si="9"/>
        <v>1716.97</v>
      </c>
    </row>
    <row r="73" spans="1:22" s="5" customFormat="1" ht="24" customHeight="1">
      <c r="A73" s="28" t="s">
        <v>32</v>
      </c>
      <c r="B73" s="131"/>
      <c r="C73" s="176"/>
      <c r="D73" s="131"/>
      <c r="E73" s="63" t="s">
        <v>83</v>
      </c>
      <c r="F73" s="150"/>
      <c r="G73" s="63" t="s">
        <v>1</v>
      </c>
      <c r="H73" s="29">
        <v>1632</v>
      </c>
      <c r="I73" s="29">
        <v>1723.39</v>
      </c>
      <c r="J73" s="18">
        <f t="shared" si="10"/>
        <v>105.6</v>
      </c>
      <c r="K73" s="18">
        <f t="shared" si="7"/>
        <v>1723.39</v>
      </c>
      <c r="L73" s="18">
        <v>100</v>
      </c>
      <c r="M73" s="67">
        <v>1816.45</v>
      </c>
      <c r="N73" s="18">
        <f t="shared" si="11"/>
        <v>105.4</v>
      </c>
      <c r="O73" s="18"/>
      <c r="P73" s="18"/>
      <c r="Q73" s="52"/>
      <c r="S73" s="38">
        <f t="shared" si="8"/>
        <v>1874.58</v>
      </c>
      <c r="T73" s="38">
        <f t="shared" si="9"/>
        <v>1934.57</v>
      </c>
      <c r="U73" s="38">
        <f t="shared" si="9"/>
        <v>1996.48</v>
      </c>
      <c r="V73" s="38">
        <f t="shared" si="9"/>
        <v>2060.37</v>
      </c>
    </row>
    <row r="74" spans="1:22" s="5" customFormat="1" ht="24" customHeight="1">
      <c r="A74" s="28" t="s">
        <v>32</v>
      </c>
      <c r="B74" s="130">
        <v>36</v>
      </c>
      <c r="C74" s="176">
        <v>44183</v>
      </c>
      <c r="D74" s="130" t="s">
        <v>360</v>
      </c>
      <c r="E74" s="63" t="s">
        <v>43</v>
      </c>
      <c r="F74" s="150" t="s">
        <v>162</v>
      </c>
      <c r="G74" s="63" t="s">
        <v>2</v>
      </c>
      <c r="H74" s="29"/>
      <c r="I74" s="29"/>
      <c r="J74" s="18"/>
      <c r="K74" s="18">
        <v>1637.54</v>
      </c>
      <c r="L74" s="18">
        <v>100</v>
      </c>
      <c r="M74" s="18">
        <v>1725.97</v>
      </c>
      <c r="N74" s="18">
        <f t="shared" si="11"/>
        <v>105.4</v>
      </c>
      <c r="O74" s="18">
        <f>4.32678*1000</f>
        <v>4326.78</v>
      </c>
      <c r="P74" s="18">
        <v>7247.4</v>
      </c>
      <c r="Q74" s="52"/>
      <c r="S74" s="38">
        <f t="shared" si="8"/>
        <v>1781.2</v>
      </c>
      <c r="T74" s="38">
        <f t="shared" si="9"/>
        <v>1838.2</v>
      </c>
      <c r="U74" s="38">
        <f t="shared" si="9"/>
        <v>1897.02</v>
      </c>
      <c r="V74" s="38">
        <f t="shared" si="9"/>
        <v>1957.72</v>
      </c>
    </row>
    <row r="75" spans="1:22" s="5" customFormat="1" ht="24" customHeight="1">
      <c r="A75" s="28" t="s">
        <v>32</v>
      </c>
      <c r="B75" s="131"/>
      <c r="C75" s="176"/>
      <c r="D75" s="131"/>
      <c r="E75" s="63" t="s">
        <v>43</v>
      </c>
      <c r="F75" s="150"/>
      <c r="G75" s="63" t="s">
        <v>1</v>
      </c>
      <c r="H75" s="29"/>
      <c r="I75" s="29"/>
      <c r="J75" s="18"/>
      <c r="K75" s="18">
        <v>1965.05</v>
      </c>
      <c r="L75" s="18">
        <v>100</v>
      </c>
      <c r="M75" s="67">
        <v>2071.16</v>
      </c>
      <c r="N75" s="18">
        <f t="shared" si="11"/>
        <v>105.4</v>
      </c>
      <c r="O75" s="18"/>
      <c r="P75" s="18"/>
      <c r="Q75" s="52"/>
    </row>
    <row r="76" spans="1:22" s="5" customFormat="1" ht="59.25" customHeight="1">
      <c r="A76" s="28"/>
      <c r="B76" s="130">
        <v>37</v>
      </c>
      <c r="C76" s="177">
        <v>43950</v>
      </c>
      <c r="D76" s="130" t="s">
        <v>585</v>
      </c>
      <c r="E76" s="65" t="s">
        <v>36</v>
      </c>
      <c r="F76" s="132" t="s">
        <v>584</v>
      </c>
      <c r="G76" s="128" t="s">
        <v>2</v>
      </c>
      <c r="H76" s="29"/>
      <c r="I76" s="29"/>
      <c r="J76" s="18"/>
      <c r="K76" s="22" t="s">
        <v>586</v>
      </c>
      <c r="L76" s="18">
        <v>100</v>
      </c>
      <c r="M76" s="67">
        <v>1799.93</v>
      </c>
      <c r="N76" s="18">
        <v>105.27</v>
      </c>
      <c r="O76" s="18"/>
      <c r="P76" s="18"/>
      <c r="Q76" s="52"/>
    </row>
    <row r="77" spans="1:22" s="5" customFormat="1" ht="56.25" customHeight="1">
      <c r="A77" s="28"/>
      <c r="B77" s="131"/>
      <c r="C77" s="178"/>
      <c r="D77" s="131"/>
      <c r="E77" s="65" t="s">
        <v>36</v>
      </c>
      <c r="F77" s="132"/>
      <c r="G77" s="128" t="s">
        <v>1</v>
      </c>
      <c r="H77" s="29"/>
      <c r="I77" s="29"/>
      <c r="J77" s="18"/>
      <c r="K77" s="22" t="s">
        <v>587</v>
      </c>
      <c r="L77" s="18">
        <v>100</v>
      </c>
      <c r="M77" s="67">
        <v>2159.92</v>
      </c>
      <c r="N77" s="18">
        <v>105.27</v>
      </c>
      <c r="O77" s="18"/>
      <c r="P77" s="18"/>
      <c r="Q77" s="52"/>
    </row>
    <row r="78" spans="1:22" s="5" customFormat="1" ht="34.5" customHeight="1">
      <c r="A78" s="72" t="s">
        <v>187</v>
      </c>
      <c r="B78" s="137">
        <v>38</v>
      </c>
      <c r="C78" s="176">
        <v>44183</v>
      </c>
      <c r="D78" s="130" t="s">
        <v>204</v>
      </c>
      <c r="E78" s="63" t="s">
        <v>41</v>
      </c>
      <c r="F78" s="132" t="s">
        <v>569</v>
      </c>
      <c r="G78" s="63" t="s">
        <v>2</v>
      </c>
      <c r="H78" s="29">
        <v>1815.9</v>
      </c>
      <c r="I78" s="29">
        <f>H78*1.056</f>
        <v>1917.59</v>
      </c>
      <c r="J78" s="18">
        <f t="shared" si="10"/>
        <v>105.6</v>
      </c>
      <c r="K78" s="18">
        <f>I78</f>
        <v>1917.59</v>
      </c>
      <c r="L78" s="18">
        <v>100</v>
      </c>
      <c r="M78" s="18">
        <f>K78*1.054</f>
        <v>2021.14</v>
      </c>
      <c r="N78" s="18">
        <f t="shared" si="11"/>
        <v>105.4</v>
      </c>
      <c r="O78" s="18">
        <v>144928.42000000001</v>
      </c>
      <c r="P78" s="18">
        <v>284180.65000000002</v>
      </c>
      <c r="Q78" s="52"/>
    </row>
    <row r="79" spans="1:22" s="5" customFormat="1" ht="53.25" customHeight="1">
      <c r="A79" s="72" t="s">
        <v>187</v>
      </c>
      <c r="B79" s="137"/>
      <c r="C79" s="176"/>
      <c r="D79" s="131"/>
      <c r="E79" s="63" t="s">
        <v>41</v>
      </c>
      <c r="F79" s="132"/>
      <c r="G79" s="63" t="s">
        <v>1</v>
      </c>
      <c r="H79" s="29">
        <v>2179.08</v>
      </c>
      <c r="I79" s="29">
        <f>I78*1.2</f>
        <v>2301.11</v>
      </c>
      <c r="J79" s="18">
        <f t="shared" si="10"/>
        <v>105.6</v>
      </c>
      <c r="K79" s="18">
        <f>I79</f>
        <v>2301.11</v>
      </c>
      <c r="L79" s="18">
        <v>100</v>
      </c>
      <c r="M79" s="18">
        <f>M78*1.2</f>
        <v>2425.37</v>
      </c>
      <c r="N79" s="18">
        <f t="shared" si="11"/>
        <v>105.4</v>
      </c>
      <c r="O79" s="18"/>
      <c r="P79" s="18"/>
      <c r="Q79" s="52"/>
    </row>
    <row r="80" spans="1:22" s="5" customFormat="1" ht="30" customHeight="1">
      <c r="A80" s="72" t="s">
        <v>187</v>
      </c>
      <c r="B80" s="126">
        <v>39</v>
      </c>
      <c r="C80" s="179">
        <v>44343</v>
      </c>
      <c r="D80" s="126" t="s">
        <v>583</v>
      </c>
      <c r="E80" s="63" t="s">
        <v>41</v>
      </c>
      <c r="F80" s="127" t="s">
        <v>145</v>
      </c>
      <c r="G80" s="63" t="s">
        <v>2</v>
      </c>
      <c r="H80" s="29">
        <v>1321.57</v>
      </c>
      <c r="I80" s="29">
        <v>1367.83</v>
      </c>
      <c r="J80" s="18">
        <f>I80/H80*100</f>
        <v>103.5</v>
      </c>
      <c r="K80" s="18">
        <f>I80</f>
        <v>1367.83</v>
      </c>
      <c r="L80" s="18">
        <v>100</v>
      </c>
      <c r="M80" s="18">
        <v>1407.5</v>
      </c>
      <c r="N80" s="18">
        <f t="shared" si="11"/>
        <v>102.9</v>
      </c>
      <c r="O80" s="18">
        <v>184758</v>
      </c>
      <c r="P80" s="18">
        <v>255955.34</v>
      </c>
      <c r="Q80" s="52"/>
    </row>
    <row r="81" spans="1:20" s="5" customFormat="1" ht="30.75" customHeight="1">
      <c r="A81" s="72" t="s">
        <v>188</v>
      </c>
      <c r="B81" s="130">
        <v>40</v>
      </c>
      <c r="C81" s="177">
        <f>C78</f>
        <v>44183</v>
      </c>
      <c r="D81" s="130" t="s">
        <v>223</v>
      </c>
      <c r="E81" s="65" t="s">
        <v>36</v>
      </c>
      <c r="F81" s="132" t="s">
        <v>159</v>
      </c>
      <c r="G81" s="63" t="s">
        <v>2</v>
      </c>
      <c r="H81" s="29">
        <v>2097.69</v>
      </c>
      <c r="I81" s="29">
        <v>2131.38</v>
      </c>
      <c r="J81" s="18">
        <f t="shared" si="10"/>
        <v>101.61</v>
      </c>
      <c r="K81" s="18">
        <v>2137.88</v>
      </c>
      <c r="L81" s="18">
        <v>100</v>
      </c>
      <c r="M81" s="67">
        <v>2199.87</v>
      </c>
      <c r="N81" s="18">
        <f t="shared" si="11"/>
        <v>102.9</v>
      </c>
      <c r="O81" s="17">
        <v>24066.43</v>
      </c>
      <c r="P81" s="18">
        <v>52197.08</v>
      </c>
      <c r="Q81" s="52"/>
      <c r="S81" s="58">
        <v>2275.84</v>
      </c>
      <c r="T81" s="59">
        <v>2344.1999999999998</v>
      </c>
    </row>
    <row r="82" spans="1:20" s="5" customFormat="1" ht="30.75" customHeight="1">
      <c r="A82" s="72" t="s">
        <v>188</v>
      </c>
      <c r="B82" s="131"/>
      <c r="C82" s="178"/>
      <c r="D82" s="131"/>
      <c r="E82" s="65" t="s">
        <v>36</v>
      </c>
      <c r="F82" s="132"/>
      <c r="G82" s="63" t="s">
        <v>1</v>
      </c>
      <c r="H82" s="29">
        <v>2517.23</v>
      </c>
      <c r="I82" s="29">
        <v>2557.66</v>
      </c>
      <c r="J82" s="18">
        <f t="shared" si="10"/>
        <v>101.61</v>
      </c>
      <c r="K82" s="18">
        <v>2137.88</v>
      </c>
      <c r="L82" s="18">
        <v>100</v>
      </c>
      <c r="M82" s="67">
        <v>2199.87</v>
      </c>
      <c r="N82" s="18">
        <f t="shared" si="11"/>
        <v>102.9</v>
      </c>
      <c r="O82" s="18"/>
      <c r="P82" s="18"/>
      <c r="Q82" s="52"/>
      <c r="S82" s="58">
        <v>2275.84</v>
      </c>
      <c r="T82" s="59">
        <v>2344.1999999999998</v>
      </c>
    </row>
    <row r="83" spans="1:20" s="5" customFormat="1" ht="57.75" customHeight="1">
      <c r="A83" s="16" t="s">
        <v>187</v>
      </c>
      <c r="B83" s="64">
        <v>41</v>
      </c>
      <c r="C83" s="179">
        <f>C81</f>
        <v>44183</v>
      </c>
      <c r="D83" s="87" t="s">
        <v>205</v>
      </c>
      <c r="E83" s="63" t="s">
        <v>41</v>
      </c>
      <c r="F83" s="66" t="s">
        <v>35</v>
      </c>
      <c r="G83" s="63" t="s">
        <v>2</v>
      </c>
      <c r="H83" s="29">
        <v>190.15</v>
      </c>
      <c r="I83" s="29">
        <v>200.62</v>
      </c>
      <c r="J83" s="18">
        <f t="shared" si="10"/>
        <v>105.51</v>
      </c>
      <c r="K83" s="18">
        <f t="shared" ref="K83:K102" si="12">I83</f>
        <v>200.62</v>
      </c>
      <c r="L83" s="18">
        <v>100</v>
      </c>
      <c r="M83" s="67">
        <v>211.81</v>
      </c>
      <c r="N83" s="18">
        <f t="shared" si="11"/>
        <v>105.58</v>
      </c>
      <c r="O83" s="18">
        <v>12194</v>
      </c>
      <c r="P83" s="18">
        <v>2504.79</v>
      </c>
      <c r="Q83" s="52"/>
    </row>
    <row r="84" spans="1:20" s="5" customFormat="1" ht="72" customHeight="1">
      <c r="A84" s="16" t="s">
        <v>187</v>
      </c>
      <c r="B84" s="64">
        <v>42</v>
      </c>
      <c r="C84" s="179">
        <v>44307</v>
      </c>
      <c r="D84" s="87" t="s">
        <v>573</v>
      </c>
      <c r="E84" s="63" t="s">
        <v>41</v>
      </c>
      <c r="F84" s="66" t="s">
        <v>33</v>
      </c>
      <c r="G84" s="63" t="s">
        <v>2</v>
      </c>
      <c r="H84" s="29">
        <v>190.15</v>
      </c>
      <c r="I84" s="29">
        <v>200.62</v>
      </c>
      <c r="J84" s="18">
        <f t="shared" si="10"/>
        <v>105.51</v>
      </c>
      <c r="K84" s="22" t="s">
        <v>571</v>
      </c>
      <c r="L84" s="22" t="s">
        <v>572</v>
      </c>
      <c r="M84" s="67">
        <v>235.18</v>
      </c>
      <c r="N84" s="18">
        <v>105.28</v>
      </c>
      <c r="O84" s="18">
        <v>5322</v>
      </c>
      <c r="P84" s="18">
        <v>1091.96</v>
      </c>
      <c r="Q84" s="52"/>
    </row>
    <row r="85" spans="1:20" ht="24.75" customHeight="1">
      <c r="A85" s="73" t="s">
        <v>48</v>
      </c>
      <c r="B85" s="137">
        <v>43</v>
      </c>
      <c r="C85" s="177">
        <v>44183</v>
      </c>
      <c r="D85" s="130" t="s">
        <v>345</v>
      </c>
      <c r="E85" s="65" t="s">
        <v>38</v>
      </c>
      <c r="F85" s="138" t="s">
        <v>52</v>
      </c>
      <c r="G85" s="63" t="s">
        <v>2</v>
      </c>
      <c r="H85" s="22">
        <v>1412.38</v>
      </c>
      <c r="I85" s="22">
        <v>1442.45</v>
      </c>
      <c r="J85" s="18">
        <f t="shared" si="10"/>
        <v>102.13</v>
      </c>
      <c r="K85" s="18">
        <f t="shared" si="12"/>
        <v>1442.45</v>
      </c>
      <c r="L85" s="18">
        <v>100</v>
      </c>
      <c r="M85" s="31">
        <v>1479.59</v>
      </c>
      <c r="N85" s="18">
        <f t="shared" si="11"/>
        <v>102.57</v>
      </c>
      <c r="O85" s="19">
        <v>10758.45</v>
      </c>
      <c r="P85" s="19">
        <v>15718.3</v>
      </c>
      <c r="Q85" s="52"/>
    </row>
    <row r="86" spans="1:20" ht="31.5">
      <c r="A86" s="73" t="s">
        <v>48</v>
      </c>
      <c r="B86" s="137"/>
      <c r="C86" s="178"/>
      <c r="D86" s="131"/>
      <c r="E86" s="65" t="s">
        <v>38</v>
      </c>
      <c r="F86" s="139"/>
      <c r="G86" s="63" t="s">
        <v>1</v>
      </c>
      <c r="H86" s="22">
        <v>1694.86</v>
      </c>
      <c r="I86" s="22">
        <v>1730.94</v>
      </c>
      <c r="J86" s="18">
        <f t="shared" si="10"/>
        <v>102.13</v>
      </c>
      <c r="K86" s="18">
        <f t="shared" si="12"/>
        <v>1730.94</v>
      </c>
      <c r="L86" s="18">
        <v>100</v>
      </c>
      <c r="M86" s="19">
        <f>M85*1.2</f>
        <v>1775.51</v>
      </c>
      <c r="N86" s="18">
        <f t="shared" si="11"/>
        <v>102.57</v>
      </c>
      <c r="O86" s="19"/>
      <c r="P86" s="19"/>
      <c r="Q86" s="52"/>
    </row>
    <row r="87" spans="1:20" ht="18.75" customHeight="1">
      <c r="A87" s="74" t="s">
        <v>187</v>
      </c>
      <c r="B87" s="137">
        <v>44</v>
      </c>
      <c r="C87" s="177">
        <f>C85</f>
        <v>44183</v>
      </c>
      <c r="D87" s="130" t="s">
        <v>206</v>
      </c>
      <c r="E87" s="65" t="s">
        <v>37</v>
      </c>
      <c r="F87" s="138" t="s">
        <v>53</v>
      </c>
      <c r="G87" s="63" t="s">
        <v>2</v>
      </c>
      <c r="H87" s="30">
        <v>1883.34</v>
      </c>
      <c r="I87" s="30">
        <v>1912.42</v>
      </c>
      <c r="J87" s="18">
        <f t="shared" si="10"/>
        <v>101.54</v>
      </c>
      <c r="K87" s="18">
        <f t="shared" si="12"/>
        <v>1912.42</v>
      </c>
      <c r="L87" s="18">
        <v>100</v>
      </c>
      <c r="M87" s="19">
        <v>1965.97</v>
      </c>
      <c r="N87" s="18">
        <f t="shared" si="11"/>
        <v>102.8</v>
      </c>
      <c r="O87" s="19">
        <v>7692.92</v>
      </c>
      <c r="P87" s="19">
        <v>14918.07</v>
      </c>
      <c r="Q87" s="52"/>
    </row>
    <row r="88" spans="1:20" ht="31.5">
      <c r="A88" s="74" t="s">
        <v>187</v>
      </c>
      <c r="B88" s="137"/>
      <c r="C88" s="178"/>
      <c r="D88" s="131"/>
      <c r="E88" s="65" t="s">
        <v>37</v>
      </c>
      <c r="F88" s="139"/>
      <c r="G88" s="63" t="s">
        <v>1</v>
      </c>
      <c r="H88" s="30">
        <v>2260</v>
      </c>
      <c r="I88" s="30">
        <v>2294.9</v>
      </c>
      <c r="J88" s="18">
        <f t="shared" si="10"/>
        <v>101.54</v>
      </c>
      <c r="K88" s="18">
        <f t="shared" si="12"/>
        <v>2294.9</v>
      </c>
      <c r="L88" s="18">
        <v>100</v>
      </c>
      <c r="M88" s="19">
        <f>M87*1.2</f>
        <v>2359.16</v>
      </c>
      <c r="N88" s="18">
        <f t="shared" si="11"/>
        <v>102.8</v>
      </c>
      <c r="O88" s="19"/>
      <c r="P88" s="19"/>
      <c r="Q88" s="52"/>
    </row>
    <row r="89" spans="1:20" ht="25.5" customHeight="1">
      <c r="A89" s="74" t="s">
        <v>187</v>
      </c>
      <c r="B89" s="130">
        <v>45</v>
      </c>
      <c r="C89" s="177">
        <f t="shared" ref="C89:C111" si="13">C87</f>
        <v>44183</v>
      </c>
      <c r="D89" s="137" t="s">
        <v>207</v>
      </c>
      <c r="E89" s="63" t="s">
        <v>37</v>
      </c>
      <c r="F89" s="138" t="s">
        <v>54</v>
      </c>
      <c r="G89" s="63" t="s">
        <v>2</v>
      </c>
      <c r="H89" s="30">
        <v>1610.95</v>
      </c>
      <c r="I89" s="30">
        <f>H89*1.01</f>
        <v>1627.06</v>
      </c>
      <c r="J89" s="18">
        <f t="shared" si="10"/>
        <v>101</v>
      </c>
      <c r="K89" s="18">
        <f t="shared" si="12"/>
        <v>1627.06</v>
      </c>
      <c r="L89" s="18">
        <v>100</v>
      </c>
      <c r="M89" s="19">
        <v>1657.51</v>
      </c>
      <c r="N89" s="18">
        <f t="shared" si="11"/>
        <v>101.87</v>
      </c>
      <c r="O89" s="19">
        <v>2540.92</v>
      </c>
      <c r="P89" s="19">
        <v>4172.91</v>
      </c>
      <c r="Q89" s="52" t="s">
        <v>174</v>
      </c>
    </row>
    <row r="90" spans="1:20" ht="30" customHeight="1">
      <c r="A90" s="70" t="s">
        <v>187</v>
      </c>
      <c r="B90" s="131"/>
      <c r="C90" s="178"/>
      <c r="D90" s="137"/>
      <c r="E90" s="63" t="s">
        <v>37</v>
      </c>
      <c r="F90" s="139"/>
      <c r="G90" s="63" t="s">
        <v>1</v>
      </c>
      <c r="H90" s="30">
        <v>1933.14</v>
      </c>
      <c r="I90" s="30">
        <f>I89*1.2</f>
        <v>1952.47</v>
      </c>
      <c r="J90" s="18">
        <f t="shared" si="10"/>
        <v>101</v>
      </c>
      <c r="K90" s="18">
        <f t="shared" si="12"/>
        <v>1952.47</v>
      </c>
      <c r="L90" s="18">
        <v>100</v>
      </c>
      <c r="M90" s="19">
        <f>M89*1.2</f>
        <v>1989.01</v>
      </c>
      <c r="N90" s="18">
        <f t="shared" si="11"/>
        <v>101.87</v>
      </c>
      <c r="O90" s="19"/>
      <c r="P90" s="19"/>
      <c r="Q90" s="52"/>
    </row>
    <row r="91" spans="1:20" ht="22.5" customHeight="1">
      <c r="A91" s="70" t="s">
        <v>48</v>
      </c>
      <c r="B91" s="130">
        <v>46</v>
      </c>
      <c r="C91" s="177">
        <f t="shared" si="13"/>
        <v>44183</v>
      </c>
      <c r="D91" s="137" t="s">
        <v>346</v>
      </c>
      <c r="E91" s="16" t="s">
        <v>55</v>
      </c>
      <c r="F91" s="138" t="s">
        <v>56</v>
      </c>
      <c r="G91" s="63" t="s">
        <v>2</v>
      </c>
      <c r="H91" s="22">
        <v>1960.95</v>
      </c>
      <c r="I91" s="22">
        <v>1968.47</v>
      </c>
      <c r="J91" s="18">
        <f t="shared" si="10"/>
        <v>100.38</v>
      </c>
      <c r="K91" s="18">
        <f t="shared" si="12"/>
        <v>1968.47</v>
      </c>
      <c r="L91" s="18">
        <v>100</v>
      </c>
      <c r="M91" s="31">
        <v>2031.02</v>
      </c>
      <c r="N91" s="18">
        <f t="shared" si="11"/>
        <v>103.18</v>
      </c>
      <c r="O91" s="19">
        <v>6871.44</v>
      </c>
      <c r="P91" s="19">
        <v>13741.11</v>
      </c>
      <c r="Q91" s="52"/>
    </row>
    <row r="92" spans="1:20" ht="23.25" customHeight="1">
      <c r="A92" s="70" t="s">
        <v>48</v>
      </c>
      <c r="B92" s="131"/>
      <c r="C92" s="178"/>
      <c r="D92" s="137"/>
      <c r="E92" s="16" t="s">
        <v>55</v>
      </c>
      <c r="F92" s="139"/>
      <c r="G92" s="63" t="s">
        <v>1</v>
      </c>
      <c r="H92" s="22">
        <v>2353.14</v>
      </c>
      <c r="I92" s="22">
        <v>2362.16</v>
      </c>
      <c r="J92" s="18">
        <f t="shared" si="10"/>
        <v>100.38</v>
      </c>
      <c r="K92" s="18">
        <f t="shared" si="12"/>
        <v>2362.16</v>
      </c>
      <c r="L92" s="18">
        <v>100</v>
      </c>
      <c r="M92" s="31">
        <v>2437.2199999999998</v>
      </c>
      <c r="N92" s="18">
        <f t="shared" si="11"/>
        <v>103.18</v>
      </c>
      <c r="O92" s="19"/>
      <c r="P92" s="19"/>
      <c r="Q92" s="52"/>
    </row>
    <row r="93" spans="1:20" ht="47.25" customHeight="1">
      <c r="A93" s="70" t="s">
        <v>48</v>
      </c>
      <c r="B93" s="140">
        <v>47</v>
      </c>
      <c r="C93" s="177">
        <f>C91</f>
        <v>44183</v>
      </c>
      <c r="D93" s="137" t="s">
        <v>347</v>
      </c>
      <c r="E93" s="16" t="s">
        <v>55</v>
      </c>
      <c r="F93" s="132" t="s">
        <v>58</v>
      </c>
      <c r="G93" s="63" t="s">
        <v>2</v>
      </c>
      <c r="H93" s="30">
        <v>1959.36</v>
      </c>
      <c r="I93" s="30">
        <v>1965.5</v>
      </c>
      <c r="J93" s="18">
        <f t="shared" si="10"/>
        <v>100.31</v>
      </c>
      <c r="K93" s="18">
        <f t="shared" si="12"/>
        <v>1965.5</v>
      </c>
      <c r="L93" s="18">
        <v>100</v>
      </c>
      <c r="M93" s="31">
        <v>2022.49</v>
      </c>
      <c r="N93" s="18">
        <f t="shared" si="11"/>
        <v>102.9</v>
      </c>
      <c r="O93" s="24">
        <v>30240.811000000002</v>
      </c>
      <c r="P93" s="19">
        <f>(K93*O93/2+M93*O93/2)/1000</f>
        <v>60300.03</v>
      </c>
      <c r="Q93" s="52"/>
    </row>
    <row r="94" spans="1:20" ht="31.5">
      <c r="A94" s="70" t="s">
        <v>48</v>
      </c>
      <c r="B94" s="140"/>
      <c r="C94" s="178"/>
      <c r="D94" s="137"/>
      <c r="E94" s="16" t="s">
        <v>55</v>
      </c>
      <c r="F94" s="132"/>
      <c r="G94" s="63" t="s">
        <v>1</v>
      </c>
      <c r="H94" s="30">
        <v>2351.23</v>
      </c>
      <c r="I94" s="30">
        <f>I93*1.2</f>
        <v>2358.6</v>
      </c>
      <c r="J94" s="18">
        <f t="shared" si="10"/>
        <v>100.31</v>
      </c>
      <c r="K94" s="18">
        <f t="shared" si="12"/>
        <v>2358.6</v>
      </c>
      <c r="L94" s="18">
        <v>100</v>
      </c>
      <c r="M94" s="31">
        <v>2426.9899999999998</v>
      </c>
      <c r="N94" s="18">
        <f t="shared" si="11"/>
        <v>102.9</v>
      </c>
      <c r="O94" s="24"/>
      <c r="P94" s="19"/>
      <c r="Q94" s="52"/>
    </row>
    <row r="95" spans="1:20" ht="47.25" customHeight="1">
      <c r="A95" s="72" t="s">
        <v>188</v>
      </c>
      <c r="B95" s="140">
        <v>48</v>
      </c>
      <c r="C95" s="177">
        <f t="shared" si="13"/>
        <v>44183</v>
      </c>
      <c r="D95" s="141" t="s">
        <v>224</v>
      </c>
      <c r="E95" s="16" t="s">
        <v>39</v>
      </c>
      <c r="F95" s="138" t="s">
        <v>59</v>
      </c>
      <c r="G95" s="63" t="s">
        <v>60</v>
      </c>
      <c r="H95" s="30">
        <v>2554.58</v>
      </c>
      <c r="I95" s="30">
        <v>2624.82</v>
      </c>
      <c r="J95" s="18">
        <f t="shared" si="10"/>
        <v>102.75</v>
      </c>
      <c r="K95" s="18">
        <f t="shared" si="12"/>
        <v>2624.82</v>
      </c>
      <c r="L95" s="18">
        <v>100</v>
      </c>
      <c r="M95" s="31">
        <v>2717.77</v>
      </c>
      <c r="N95" s="18">
        <f t="shared" si="11"/>
        <v>103.54</v>
      </c>
      <c r="O95" s="19">
        <v>143.47</v>
      </c>
      <c r="P95" s="19">
        <v>383.24</v>
      </c>
      <c r="Q95" s="52" t="s">
        <v>174</v>
      </c>
    </row>
    <row r="96" spans="1:20" ht="18.75" customHeight="1">
      <c r="A96" s="72" t="s">
        <v>188</v>
      </c>
      <c r="B96" s="140"/>
      <c r="C96" s="178"/>
      <c r="D96" s="142"/>
      <c r="E96" s="16" t="s">
        <v>39</v>
      </c>
      <c r="F96" s="139"/>
      <c r="G96" s="63" t="s">
        <v>61</v>
      </c>
      <c r="H96" s="30">
        <v>2554.58</v>
      </c>
      <c r="I96" s="30">
        <v>2624.82</v>
      </c>
      <c r="J96" s="18">
        <f t="shared" si="10"/>
        <v>102.75</v>
      </c>
      <c r="K96" s="18">
        <f t="shared" si="12"/>
        <v>2624.82</v>
      </c>
      <c r="L96" s="18">
        <v>100</v>
      </c>
      <c r="M96" s="31">
        <v>2717.77</v>
      </c>
      <c r="N96" s="18">
        <f t="shared" si="11"/>
        <v>103.54</v>
      </c>
      <c r="O96" s="19"/>
      <c r="P96" s="19"/>
      <c r="Q96" s="52"/>
    </row>
    <row r="97" spans="1:18" ht="47.25" customHeight="1">
      <c r="A97" s="72" t="s">
        <v>188</v>
      </c>
      <c r="B97" s="140">
        <v>49</v>
      </c>
      <c r="C97" s="177">
        <f t="shared" si="13"/>
        <v>44183</v>
      </c>
      <c r="D97" s="141" t="s">
        <v>225</v>
      </c>
      <c r="E97" s="16" t="s">
        <v>39</v>
      </c>
      <c r="F97" s="138" t="s">
        <v>133</v>
      </c>
      <c r="G97" s="63" t="s">
        <v>2</v>
      </c>
      <c r="H97" s="30">
        <v>1889.43</v>
      </c>
      <c r="I97" s="30">
        <v>1940.89</v>
      </c>
      <c r="J97" s="18">
        <f t="shared" si="10"/>
        <v>102.72</v>
      </c>
      <c r="K97" s="18">
        <f t="shared" si="12"/>
        <v>1940.89</v>
      </c>
      <c r="L97" s="18">
        <v>100</v>
      </c>
      <c r="M97" s="31">
        <v>2014.51</v>
      </c>
      <c r="N97" s="18">
        <f t="shared" si="11"/>
        <v>103.79</v>
      </c>
      <c r="O97" s="19">
        <v>1651.67</v>
      </c>
      <c r="P97" s="19">
        <v>3266.51</v>
      </c>
      <c r="Q97" s="52" t="s">
        <v>174</v>
      </c>
      <c r="R97" s="42"/>
    </row>
    <row r="98" spans="1:18" ht="31.5">
      <c r="A98" s="72" t="s">
        <v>188</v>
      </c>
      <c r="B98" s="140"/>
      <c r="C98" s="178"/>
      <c r="D98" s="142"/>
      <c r="E98" s="16" t="s">
        <v>39</v>
      </c>
      <c r="F98" s="139"/>
      <c r="G98" s="63" t="s">
        <v>61</v>
      </c>
      <c r="H98" s="30">
        <v>1889.43</v>
      </c>
      <c r="I98" s="30">
        <v>1940.89</v>
      </c>
      <c r="J98" s="18">
        <f t="shared" si="10"/>
        <v>102.72</v>
      </c>
      <c r="K98" s="18">
        <f t="shared" si="12"/>
        <v>1940.89</v>
      </c>
      <c r="L98" s="18">
        <v>100</v>
      </c>
      <c r="M98" s="31">
        <v>2014.51</v>
      </c>
      <c r="N98" s="18">
        <f t="shared" si="11"/>
        <v>103.79</v>
      </c>
      <c r="O98" s="19"/>
      <c r="P98" s="19"/>
      <c r="Q98" s="52"/>
    </row>
    <row r="99" spans="1:18" ht="47.25" customHeight="1">
      <c r="A99" s="72" t="s">
        <v>188</v>
      </c>
      <c r="B99" s="140">
        <v>50</v>
      </c>
      <c r="C99" s="177">
        <f t="shared" si="13"/>
        <v>44183</v>
      </c>
      <c r="D99" s="141" t="s">
        <v>226</v>
      </c>
      <c r="E99" s="16" t="s">
        <v>39</v>
      </c>
      <c r="F99" s="138" t="s">
        <v>62</v>
      </c>
      <c r="G99" s="63" t="s">
        <v>60</v>
      </c>
      <c r="H99" s="30">
        <v>2199.4899999999998</v>
      </c>
      <c r="I99" s="30">
        <v>2322.08</v>
      </c>
      <c r="J99" s="18">
        <f t="shared" si="10"/>
        <v>105.57</v>
      </c>
      <c r="K99" s="18">
        <f t="shared" si="12"/>
        <v>2322.08</v>
      </c>
      <c r="L99" s="18">
        <v>100</v>
      </c>
      <c r="M99" s="31">
        <v>2447.4699999999998</v>
      </c>
      <c r="N99" s="18">
        <f t="shared" si="11"/>
        <v>105.4</v>
      </c>
      <c r="O99" s="19">
        <v>132.12</v>
      </c>
      <c r="P99" s="19">
        <v>315.07</v>
      </c>
      <c r="Q99" s="52"/>
    </row>
    <row r="100" spans="1:18" ht="31.5">
      <c r="A100" s="72" t="s">
        <v>188</v>
      </c>
      <c r="B100" s="140"/>
      <c r="C100" s="178"/>
      <c r="D100" s="142"/>
      <c r="E100" s="16" t="s">
        <v>39</v>
      </c>
      <c r="F100" s="139"/>
      <c r="G100" s="63" t="s">
        <v>61</v>
      </c>
      <c r="H100" s="30">
        <v>2199.4899999999998</v>
      </c>
      <c r="I100" s="30">
        <v>2322.08</v>
      </c>
      <c r="J100" s="18">
        <f t="shared" si="10"/>
        <v>105.57</v>
      </c>
      <c r="K100" s="18">
        <f t="shared" si="12"/>
        <v>2322.08</v>
      </c>
      <c r="L100" s="18">
        <v>100</v>
      </c>
      <c r="M100" s="31">
        <v>2447.4699999999998</v>
      </c>
      <c r="N100" s="18">
        <f t="shared" si="11"/>
        <v>105.4</v>
      </c>
      <c r="O100" s="19"/>
      <c r="P100" s="19"/>
      <c r="Q100" s="52"/>
    </row>
    <row r="101" spans="1:18" ht="47.25" customHeight="1">
      <c r="A101" s="72" t="s">
        <v>188</v>
      </c>
      <c r="B101" s="140">
        <v>51</v>
      </c>
      <c r="C101" s="177">
        <f t="shared" si="13"/>
        <v>44183</v>
      </c>
      <c r="D101" s="141" t="s">
        <v>227</v>
      </c>
      <c r="E101" s="16" t="s">
        <v>39</v>
      </c>
      <c r="F101" s="138" t="s">
        <v>63</v>
      </c>
      <c r="G101" s="63" t="s">
        <v>60</v>
      </c>
      <c r="H101" s="30">
        <v>1790.71</v>
      </c>
      <c r="I101" s="30">
        <v>1853.27</v>
      </c>
      <c r="J101" s="18">
        <f t="shared" si="10"/>
        <v>103.49</v>
      </c>
      <c r="K101" s="18">
        <f t="shared" si="12"/>
        <v>1853.27</v>
      </c>
      <c r="L101" s="18">
        <v>100</v>
      </c>
      <c r="M101" s="31">
        <v>1912.98</v>
      </c>
      <c r="N101" s="18">
        <f t="shared" si="11"/>
        <v>103.22</v>
      </c>
      <c r="O101" s="19">
        <v>577.79</v>
      </c>
      <c r="P101" s="19">
        <v>1088.05</v>
      </c>
      <c r="Q101" s="52" t="s">
        <v>174</v>
      </c>
    </row>
    <row r="102" spans="1:18" ht="21" customHeight="1">
      <c r="A102" s="72" t="s">
        <v>188</v>
      </c>
      <c r="B102" s="140"/>
      <c r="C102" s="178"/>
      <c r="D102" s="142"/>
      <c r="E102" s="16" t="s">
        <v>39</v>
      </c>
      <c r="F102" s="139"/>
      <c r="G102" s="63" t="s">
        <v>104</v>
      </c>
      <c r="H102" s="22">
        <v>1790.71</v>
      </c>
      <c r="I102" s="22">
        <v>1853.27</v>
      </c>
      <c r="J102" s="18">
        <f t="shared" si="10"/>
        <v>103.49</v>
      </c>
      <c r="K102" s="18">
        <f t="shared" si="12"/>
        <v>1853.27</v>
      </c>
      <c r="L102" s="18">
        <v>100</v>
      </c>
      <c r="M102" s="31">
        <v>1912.98</v>
      </c>
      <c r="N102" s="18">
        <f t="shared" si="11"/>
        <v>103.22</v>
      </c>
      <c r="O102" s="19"/>
      <c r="P102" s="19"/>
      <c r="Q102" s="52"/>
    </row>
    <row r="103" spans="1:18" ht="68.25" customHeight="1">
      <c r="A103" s="72" t="s">
        <v>48</v>
      </c>
      <c r="B103" s="141">
        <v>52</v>
      </c>
      <c r="C103" s="177">
        <v>44307</v>
      </c>
      <c r="D103" s="130" t="s">
        <v>574</v>
      </c>
      <c r="E103" s="65" t="s">
        <v>41</v>
      </c>
      <c r="F103" s="138" t="s">
        <v>64</v>
      </c>
      <c r="G103" s="63" t="s">
        <v>2</v>
      </c>
      <c r="H103" s="22">
        <v>2194.5500000000002</v>
      </c>
      <c r="I103" s="22">
        <v>2216.5</v>
      </c>
      <c r="J103" s="18">
        <f t="shared" si="10"/>
        <v>101</v>
      </c>
      <c r="K103" s="129" t="s">
        <v>575</v>
      </c>
      <c r="L103" s="41" t="s">
        <v>576</v>
      </c>
      <c r="M103" s="56">
        <v>2540.2600000000002</v>
      </c>
      <c r="N103" s="20">
        <v>102.89</v>
      </c>
      <c r="O103" s="57">
        <v>40772.891000000003</v>
      </c>
      <c r="P103" s="20">
        <v>91704.83</v>
      </c>
      <c r="Q103" s="52" t="s">
        <v>174</v>
      </c>
    </row>
    <row r="104" spans="1:18" ht="66" customHeight="1">
      <c r="A104" s="72" t="s">
        <v>48</v>
      </c>
      <c r="B104" s="142"/>
      <c r="C104" s="178"/>
      <c r="D104" s="131"/>
      <c r="E104" s="65" t="s">
        <v>41</v>
      </c>
      <c r="F104" s="139"/>
      <c r="G104" s="63" t="s">
        <v>1</v>
      </c>
      <c r="H104" s="30">
        <v>2633.46</v>
      </c>
      <c r="I104" s="30">
        <f>I103*1.2</f>
        <v>2659.8</v>
      </c>
      <c r="J104" s="18">
        <f t="shared" si="10"/>
        <v>101</v>
      </c>
      <c r="K104" s="129" t="s">
        <v>577</v>
      </c>
      <c r="L104" s="41" t="s">
        <v>578</v>
      </c>
      <c r="M104" s="55">
        <v>2540.2600000000002</v>
      </c>
      <c r="N104" s="20">
        <v>102.89</v>
      </c>
      <c r="O104" s="57"/>
      <c r="P104" s="20"/>
      <c r="Q104" s="52"/>
    </row>
    <row r="105" spans="1:18" ht="73.5" customHeight="1">
      <c r="A105" s="72" t="s">
        <v>48</v>
      </c>
      <c r="B105" s="133">
        <v>53</v>
      </c>
      <c r="C105" s="180">
        <v>44307</v>
      </c>
      <c r="D105" s="143" t="s">
        <v>574</v>
      </c>
      <c r="E105" s="40" t="s">
        <v>41</v>
      </c>
      <c r="F105" s="135" t="s">
        <v>65</v>
      </c>
      <c r="G105" s="68" t="s">
        <v>2</v>
      </c>
      <c r="H105" s="41">
        <v>1926.84</v>
      </c>
      <c r="I105" s="41">
        <v>1994.28</v>
      </c>
      <c r="J105" s="20">
        <f t="shared" si="10"/>
        <v>103.5</v>
      </c>
      <c r="K105" s="41" t="s">
        <v>579</v>
      </c>
      <c r="L105" s="41" t="s">
        <v>580</v>
      </c>
      <c r="M105" s="104">
        <v>2233.7800000000002</v>
      </c>
      <c r="N105" s="20">
        <v>102.38</v>
      </c>
      <c r="O105" s="51">
        <v>549.79</v>
      </c>
      <c r="P105" s="21">
        <v>1068.21</v>
      </c>
      <c r="Q105" s="52" t="s">
        <v>173</v>
      </c>
      <c r="R105" s="35"/>
    </row>
    <row r="106" spans="1:18" ht="75.75" customHeight="1">
      <c r="A106" s="72" t="s">
        <v>48</v>
      </c>
      <c r="B106" s="133"/>
      <c r="C106" s="181"/>
      <c r="D106" s="144"/>
      <c r="E106" s="40" t="s">
        <v>41</v>
      </c>
      <c r="F106" s="136"/>
      <c r="G106" s="68" t="s">
        <v>1</v>
      </c>
      <c r="H106" s="41">
        <v>2312.21</v>
      </c>
      <c r="I106" s="41">
        <v>2393.14</v>
      </c>
      <c r="J106" s="20">
        <f t="shared" si="10"/>
        <v>103.5</v>
      </c>
      <c r="K106" s="41" t="s">
        <v>581</v>
      </c>
      <c r="L106" s="41" t="s">
        <v>582</v>
      </c>
      <c r="M106" s="20">
        <v>2233.7800000000002</v>
      </c>
      <c r="N106" s="20">
        <v>102.38</v>
      </c>
      <c r="O106" s="51"/>
      <c r="P106" s="21"/>
      <c r="Q106" s="52" t="s">
        <v>180</v>
      </c>
      <c r="R106" s="35"/>
    </row>
    <row r="107" spans="1:18" ht="23.25" customHeight="1">
      <c r="A107" s="72" t="s">
        <v>48</v>
      </c>
      <c r="B107" s="133">
        <v>54</v>
      </c>
      <c r="C107" s="180">
        <f t="shared" si="13"/>
        <v>44307</v>
      </c>
      <c r="D107" s="134" t="s">
        <v>348</v>
      </c>
      <c r="E107" s="40" t="s">
        <v>41</v>
      </c>
      <c r="F107" s="135" t="s">
        <v>66</v>
      </c>
      <c r="G107" s="68" t="s">
        <v>2</v>
      </c>
      <c r="H107" s="41">
        <v>1278.53</v>
      </c>
      <c r="I107" s="41">
        <v>1311.01</v>
      </c>
      <c r="J107" s="20">
        <f t="shared" si="10"/>
        <v>102.54</v>
      </c>
      <c r="K107" s="20">
        <f t="shared" ref="K107:K116" si="14">I107</f>
        <v>1311.01</v>
      </c>
      <c r="L107" s="20">
        <v>100</v>
      </c>
      <c r="M107" s="104">
        <v>1381.81</v>
      </c>
      <c r="N107" s="20">
        <f t="shared" si="11"/>
        <v>105.4</v>
      </c>
      <c r="O107" s="43">
        <v>10925.2</v>
      </c>
      <c r="P107" s="19">
        <v>14709.78</v>
      </c>
      <c r="Q107" s="52"/>
    </row>
    <row r="108" spans="1:18" ht="47.25" customHeight="1">
      <c r="A108" s="72" t="s">
        <v>48</v>
      </c>
      <c r="B108" s="133"/>
      <c r="C108" s="181"/>
      <c r="D108" s="134"/>
      <c r="E108" s="40" t="s">
        <v>41</v>
      </c>
      <c r="F108" s="136"/>
      <c r="G108" s="68" t="s">
        <v>1</v>
      </c>
      <c r="H108" s="23">
        <v>1534.24</v>
      </c>
      <c r="I108" s="23">
        <f>I107*1.2</f>
        <v>1573.21</v>
      </c>
      <c r="J108" s="20">
        <f t="shared" si="10"/>
        <v>102.54</v>
      </c>
      <c r="K108" s="20">
        <f t="shared" si="14"/>
        <v>1573.21</v>
      </c>
      <c r="L108" s="20">
        <v>100</v>
      </c>
      <c r="M108" s="104">
        <v>1658.17</v>
      </c>
      <c r="N108" s="20">
        <f t="shared" si="11"/>
        <v>105.4</v>
      </c>
      <c r="O108" s="43"/>
      <c r="P108" s="19"/>
      <c r="Q108" s="52"/>
    </row>
    <row r="109" spans="1:18" ht="25.5" customHeight="1">
      <c r="A109" s="72" t="s">
        <v>48</v>
      </c>
      <c r="B109" s="134">
        <v>55</v>
      </c>
      <c r="C109" s="180">
        <f>C93</f>
        <v>44183</v>
      </c>
      <c r="D109" s="143" t="s">
        <v>349</v>
      </c>
      <c r="E109" s="40" t="s">
        <v>42</v>
      </c>
      <c r="F109" s="135" t="s">
        <v>67</v>
      </c>
      <c r="G109" s="68" t="s">
        <v>2</v>
      </c>
      <c r="H109" s="41">
        <v>1866.99</v>
      </c>
      <c r="I109" s="41">
        <v>1929.52</v>
      </c>
      <c r="J109" s="20">
        <f t="shared" si="10"/>
        <v>103.35</v>
      </c>
      <c r="K109" s="20">
        <f t="shared" si="14"/>
        <v>1929.52</v>
      </c>
      <c r="L109" s="20">
        <v>100</v>
      </c>
      <c r="M109" s="104">
        <v>1983.23</v>
      </c>
      <c r="N109" s="20">
        <f t="shared" si="11"/>
        <v>102.78</v>
      </c>
      <c r="O109" s="44">
        <v>881.26499999999999</v>
      </c>
      <c r="P109" s="19">
        <v>1724.08</v>
      </c>
      <c r="Q109" s="52" t="s">
        <v>174</v>
      </c>
    </row>
    <row r="110" spans="1:18" ht="31.5" customHeight="1">
      <c r="A110" s="72" t="s">
        <v>48</v>
      </c>
      <c r="B110" s="134"/>
      <c r="C110" s="181"/>
      <c r="D110" s="144"/>
      <c r="E110" s="40" t="s">
        <v>42</v>
      </c>
      <c r="F110" s="136"/>
      <c r="G110" s="68" t="s">
        <v>1</v>
      </c>
      <c r="H110" s="41">
        <v>2240.39</v>
      </c>
      <c r="I110" s="41">
        <v>2315.42</v>
      </c>
      <c r="J110" s="20">
        <f t="shared" si="10"/>
        <v>103.35</v>
      </c>
      <c r="K110" s="20">
        <f t="shared" si="14"/>
        <v>2315.42</v>
      </c>
      <c r="L110" s="20">
        <v>100</v>
      </c>
      <c r="M110" s="104">
        <v>2379.88</v>
      </c>
      <c r="N110" s="20">
        <f t="shared" si="11"/>
        <v>102.78</v>
      </c>
      <c r="O110" s="44"/>
      <c r="P110" s="19"/>
      <c r="Q110" s="52"/>
    </row>
    <row r="111" spans="1:18" ht="35.25" customHeight="1">
      <c r="A111" s="72" t="s">
        <v>48</v>
      </c>
      <c r="B111" s="134">
        <v>56</v>
      </c>
      <c r="C111" s="180">
        <f t="shared" si="13"/>
        <v>44183</v>
      </c>
      <c r="D111" s="134" t="s">
        <v>350</v>
      </c>
      <c r="E111" s="40" t="s">
        <v>42</v>
      </c>
      <c r="F111" s="151" t="s">
        <v>68</v>
      </c>
      <c r="G111" s="68" t="s">
        <v>2</v>
      </c>
      <c r="H111" s="41">
        <v>1788.57</v>
      </c>
      <c r="I111" s="41">
        <v>1838.78</v>
      </c>
      <c r="J111" s="20">
        <f t="shared" si="10"/>
        <v>102.81</v>
      </c>
      <c r="K111" s="20">
        <f t="shared" si="14"/>
        <v>1838.78</v>
      </c>
      <c r="L111" s="20">
        <v>100</v>
      </c>
      <c r="M111" s="104">
        <v>1912.28</v>
      </c>
      <c r="N111" s="20">
        <f t="shared" si="11"/>
        <v>104</v>
      </c>
      <c r="O111" s="19">
        <v>10968.43</v>
      </c>
      <c r="P111" s="19">
        <v>20571.52</v>
      </c>
      <c r="Q111" s="52" t="s">
        <v>174</v>
      </c>
    </row>
    <row r="112" spans="1:18" ht="31.5" customHeight="1">
      <c r="A112" s="72" t="s">
        <v>48</v>
      </c>
      <c r="B112" s="134"/>
      <c r="C112" s="181"/>
      <c r="D112" s="134"/>
      <c r="E112" s="40" t="s">
        <v>42</v>
      </c>
      <c r="F112" s="151"/>
      <c r="G112" s="68" t="s">
        <v>1</v>
      </c>
      <c r="H112" s="23">
        <v>2146.2800000000002</v>
      </c>
      <c r="I112" s="20">
        <f>I111*1.2</f>
        <v>2206.54</v>
      </c>
      <c r="J112" s="20">
        <f t="shared" si="10"/>
        <v>102.81</v>
      </c>
      <c r="K112" s="20">
        <f t="shared" si="14"/>
        <v>2206.54</v>
      </c>
      <c r="L112" s="20">
        <v>100</v>
      </c>
      <c r="M112" s="104">
        <v>2294.7399999999998</v>
      </c>
      <c r="N112" s="20">
        <f t="shared" si="11"/>
        <v>104</v>
      </c>
      <c r="O112" s="37"/>
      <c r="P112" s="19"/>
      <c r="Q112" s="52"/>
    </row>
    <row r="113" spans="1:17" ht="23.25" customHeight="1">
      <c r="A113" s="61" t="s">
        <v>189</v>
      </c>
      <c r="B113" s="143">
        <v>57</v>
      </c>
      <c r="C113" s="180">
        <v>44183</v>
      </c>
      <c r="D113" s="134" t="s">
        <v>190</v>
      </c>
      <c r="E113" s="68" t="s">
        <v>36</v>
      </c>
      <c r="F113" s="151" t="s">
        <v>175</v>
      </c>
      <c r="G113" s="68" t="s">
        <v>2</v>
      </c>
      <c r="H113" s="105">
        <v>1877.91</v>
      </c>
      <c r="I113" s="105">
        <v>1943.64</v>
      </c>
      <c r="J113" s="20">
        <f t="shared" si="10"/>
        <v>103.5</v>
      </c>
      <c r="K113" s="20">
        <f t="shared" si="14"/>
        <v>1943.64</v>
      </c>
      <c r="L113" s="20">
        <v>100</v>
      </c>
      <c r="M113" s="20">
        <v>2020.97</v>
      </c>
      <c r="N113" s="20">
        <f t="shared" si="11"/>
        <v>103.98</v>
      </c>
      <c r="O113" s="19">
        <v>1627.37</v>
      </c>
      <c r="P113" s="19">
        <v>3225.94</v>
      </c>
      <c r="Q113" s="52" t="s">
        <v>174</v>
      </c>
    </row>
    <row r="114" spans="1:17" ht="31.5">
      <c r="A114" s="61" t="s">
        <v>189</v>
      </c>
      <c r="B114" s="144"/>
      <c r="C114" s="181"/>
      <c r="D114" s="134"/>
      <c r="E114" s="68" t="s">
        <v>36</v>
      </c>
      <c r="F114" s="151"/>
      <c r="G114" s="68" t="s">
        <v>1</v>
      </c>
      <c r="H114" s="105">
        <v>2253.4899999999998</v>
      </c>
      <c r="I114" s="105">
        <v>2332.37</v>
      </c>
      <c r="J114" s="20">
        <f t="shared" si="10"/>
        <v>103.5</v>
      </c>
      <c r="K114" s="20">
        <f t="shared" si="14"/>
        <v>2332.37</v>
      </c>
      <c r="L114" s="20">
        <v>100</v>
      </c>
      <c r="M114" s="20">
        <f>M113*1.2</f>
        <v>2425.16</v>
      </c>
      <c r="N114" s="20">
        <f t="shared" si="11"/>
        <v>103.98</v>
      </c>
      <c r="O114" s="19"/>
      <c r="P114" s="19"/>
      <c r="Q114" s="52"/>
    </row>
    <row r="115" spans="1:17" ht="22.5" customHeight="1">
      <c r="A115" s="61" t="s">
        <v>187</v>
      </c>
      <c r="B115" s="143">
        <v>58</v>
      </c>
      <c r="C115" s="180">
        <f>C113</f>
        <v>44183</v>
      </c>
      <c r="D115" s="134" t="s">
        <v>210</v>
      </c>
      <c r="E115" s="68" t="s">
        <v>36</v>
      </c>
      <c r="F115" s="151" t="s">
        <v>84</v>
      </c>
      <c r="G115" s="68" t="s">
        <v>60</v>
      </c>
      <c r="H115" s="105">
        <v>1485.61</v>
      </c>
      <c r="I115" s="105">
        <v>1504.63</v>
      </c>
      <c r="J115" s="20">
        <f t="shared" si="10"/>
        <v>101.28</v>
      </c>
      <c r="K115" s="20">
        <f t="shared" si="14"/>
        <v>1504.63</v>
      </c>
      <c r="L115" s="20">
        <v>100</v>
      </c>
      <c r="M115" s="20">
        <v>1513.27</v>
      </c>
      <c r="N115" s="20">
        <f t="shared" si="11"/>
        <v>100.57</v>
      </c>
      <c r="O115" s="19">
        <v>9515.27</v>
      </c>
      <c r="P115" s="19">
        <v>14358.09</v>
      </c>
      <c r="Q115" s="52"/>
    </row>
    <row r="116" spans="1:17" ht="18.75" customHeight="1">
      <c r="A116" s="61" t="s">
        <v>187</v>
      </c>
      <c r="B116" s="144"/>
      <c r="C116" s="181"/>
      <c r="D116" s="134"/>
      <c r="E116" s="68" t="s">
        <v>36</v>
      </c>
      <c r="F116" s="151"/>
      <c r="G116" s="68" t="s">
        <v>104</v>
      </c>
      <c r="H116" s="105">
        <v>1485.61</v>
      </c>
      <c r="I116" s="105">
        <v>1504.63</v>
      </c>
      <c r="J116" s="20">
        <f t="shared" si="10"/>
        <v>101.28</v>
      </c>
      <c r="K116" s="20">
        <f t="shared" si="14"/>
        <v>1504.63</v>
      </c>
      <c r="L116" s="20">
        <v>100</v>
      </c>
      <c r="M116" s="20">
        <f>M115</f>
        <v>1513.27</v>
      </c>
      <c r="N116" s="20">
        <f t="shared" si="11"/>
        <v>100.57</v>
      </c>
      <c r="O116" s="19"/>
      <c r="P116" s="19"/>
      <c r="Q116" s="52"/>
    </row>
    <row r="117" spans="1:17" ht="18.75" customHeight="1">
      <c r="A117" s="61" t="s">
        <v>187</v>
      </c>
      <c r="B117" s="134">
        <v>59</v>
      </c>
      <c r="C117" s="180">
        <f t="shared" ref="C117:C141" si="15">C115</f>
        <v>44183</v>
      </c>
      <c r="D117" s="134" t="s">
        <v>208</v>
      </c>
      <c r="E117" s="68" t="s">
        <v>36</v>
      </c>
      <c r="F117" s="151" t="s">
        <v>87</v>
      </c>
      <c r="G117" s="68" t="s">
        <v>60</v>
      </c>
      <c r="H117" s="105">
        <v>1424.89</v>
      </c>
      <c r="I117" s="105">
        <v>1448.48</v>
      </c>
      <c r="J117" s="20">
        <f t="shared" si="10"/>
        <v>101.66</v>
      </c>
      <c r="K117" s="20">
        <v>1428.71</v>
      </c>
      <c r="L117" s="20">
        <f>K117/1448.48*100</f>
        <v>98.64</v>
      </c>
      <c r="M117" s="104">
        <v>1440.87</v>
      </c>
      <c r="N117" s="20">
        <f t="shared" si="11"/>
        <v>100.85</v>
      </c>
      <c r="O117" s="21">
        <v>5741.13</v>
      </c>
      <c r="P117" s="21">
        <v>8237.33</v>
      </c>
      <c r="Q117" s="52" t="s">
        <v>173</v>
      </c>
    </row>
    <row r="118" spans="1:17" ht="21.75" customHeight="1">
      <c r="A118" s="61" t="s">
        <v>187</v>
      </c>
      <c r="B118" s="134"/>
      <c r="C118" s="181"/>
      <c r="D118" s="134"/>
      <c r="E118" s="68" t="s">
        <v>36</v>
      </c>
      <c r="F118" s="151"/>
      <c r="G118" s="68" t="s">
        <v>50</v>
      </c>
      <c r="H118" s="105">
        <v>1424.89</v>
      </c>
      <c r="I118" s="105">
        <v>1448.48</v>
      </c>
      <c r="J118" s="20">
        <f t="shared" si="10"/>
        <v>101.66</v>
      </c>
      <c r="K118" s="20">
        <f>K117</f>
        <v>1428.71</v>
      </c>
      <c r="L118" s="20">
        <f>L117</f>
        <v>98.64</v>
      </c>
      <c r="M118" s="104">
        <f>M117</f>
        <v>1440.87</v>
      </c>
      <c r="N118" s="20">
        <f t="shared" si="11"/>
        <v>100.85</v>
      </c>
      <c r="O118" s="21"/>
      <c r="P118" s="21"/>
      <c r="Q118" s="52" t="s">
        <v>176</v>
      </c>
    </row>
    <row r="119" spans="1:17" ht="18.75" customHeight="1">
      <c r="A119" s="61" t="s">
        <v>187</v>
      </c>
      <c r="B119" s="134">
        <v>60</v>
      </c>
      <c r="C119" s="180">
        <f t="shared" si="15"/>
        <v>44183</v>
      </c>
      <c r="D119" s="134" t="s">
        <v>211</v>
      </c>
      <c r="E119" s="68" t="s">
        <v>36</v>
      </c>
      <c r="F119" s="151" t="s">
        <v>86</v>
      </c>
      <c r="G119" s="68" t="s">
        <v>60</v>
      </c>
      <c r="H119" s="105">
        <v>1486.16</v>
      </c>
      <c r="I119" s="105">
        <v>1517.84</v>
      </c>
      <c r="J119" s="20">
        <f t="shared" si="10"/>
        <v>102.13</v>
      </c>
      <c r="K119" s="20">
        <f>I119</f>
        <v>1517.84</v>
      </c>
      <c r="L119" s="20">
        <v>100</v>
      </c>
      <c r="M119" s="104">
        <v>1547.96</v>
      </c>
      <c r="N119" s="20">
        <f t="shared" si="11"/>
        <v>101.98</v>
      </c>
      <c r="O119" s="19">
        <v>5624.39</v>
      </c>
      <c r="P119" s="19">
        <v>8621.64</v>
      </c>
      <c r="Q119" s="52"/>
    </row>
    <row r="120" spans="1:17" ht="25.5" customHeight="1">
      <c r="A120" s="61" t="s">
        <v>187</v>
      </c>
      <c r="B120" s="134"/>
      <c r="C120" s="181"/>
      <c r="D120" s="134"/>
      <c r="E120" s="68" t="s">
        <v>36</v>
      </c>
      <c r="F120" s="151"/>
      <c r="G120" s="68" t="s">
        <v>50</v>
      </c>
      <c r="H120" s="105">
        <v>1486.16</v>
      </c>
      <c r="I120" s="105">
        <v>1517.84</v>
      </c>
      <c r="J120" s="20">
        <f t="shared" si="10"/>
        <v>102.13</v>
      </c>
      <c r="K120" s="20">
        <f>I120</f>
        <v>1517.84</v>
      </c>
      <c r="L120" s="20">
        <v>100</v>
      </c>
      <c r="M120" s="104">
        <f>M119</f>
        <v>1547.96</v>
      </c>
      <c r="N120" s="20">
        <f t="shared" si="11"/>
        <v>101.98</v>
      </c>
      <c r="O120" s="19"/>
      <c r="P120" s="19"/>
      <c r="Q120" s="52"/>
    </row>
    <row r="121" spans="1:17" ht="18.75" customHeight="1">
      <c r="A121" s="61" t="s">
        <v>187</v>
      </c>
      <c r="B121" s="134">
        <v>61</v>
      </c>
      <c r="C121" s="180">
        <f t="shared" si="15"/>
        <v>44183</v>
      </c>
      <c r="D121" s="134" t="s">
        <v>212</v>
      </c>
      <c r="E121" s="68" t="s">
        <v>36</v>
      </c>
      <c r="F121" s="151" t="s">
        <v>88</v>
      </c>
      <c r="G121" s="68" t="s">
        <v>60</v>
      </c>
      <c r="H121" s="105">
        <v>1655.34</v>
      </c>
      <c r="I121" s="105">
        <v>1685.5</v>
      </c>
      <c r="J121" s="20">
        <f t="shared" si="10"/>
        <v>101.82</v>
      </c>
      <c r="K121" s="20">
        <v>1605.28</v>
      </c>
      <c r="L121" s="20">
        <f>K121/1685.5*100</f>
        <v>95.24</v>
      </c>
      <c r="M121" s="104">
        <v>1636.29</v>
      </c>
      <c r="N121" s="20">
        <f t="shared" si="11"/>
        <v>101.93</v>
      </c>
      <c r="O121" s="21">
        <v>3060.61</v>
      </c>
      <c r="P121" s="21">
        <v>4960.59</v>
      </c>
      <c r="Q121" s="52" t="s">
        <v>173</v>
      </c>
    </row>
    <row r="122" spans="1:17" ht="23.25" customHeight="1">
      <c r="A122" s="61" t="s">
        <v>187</v>
      </c>
      <c r="B122" s="134"/>
      <c r="C122" s="181"/>
      <c r="D122" s="134"/>
      <c r="E122" s="68" t="s">
        <v>36</v>
      </c>
      <c r="F122" s="151"/>
      <c r="G122" s="68" t="s">
        <v>104</v>
      </c>
      <c r="H122" s="105">
        <v>1655.34</v>
      </c>
      <c r="I122" s="105">
        <v>1685.5</v>
      </c>
      <c r="J122" s="20">
        <f t="shared" si="10"/>
        <v>101.82</v>
      </c>
      <c r="K122" s="20">
        <f>K121</f>
        <v>1605.28</v>
      </c>
      <c r="L122" s="20">
        <f>L121</f>
        <v>95.24</v>
      </c>
      <c r="M122" s="104">
        <f>M121</f>
        <v>1636.29</v>
      </c>
      <c r="N122" s="20">
        <f>M122/K122*100</f>
        <v>101.93</v>
      </c>
      <c r="O122" s="21"/>
      <c r="P122" s="21"/>
      <c r="Q122" s="52" t="s">
        <v>181</v>
      </c>
    </row>
    <row r="123" spans="1:17" ht="18.75" customHeight="1">
      <c r="A123" s="61" t="s">
        <v>187</v>
      </c>
      <c r="B123" s="134">
        <v>62</v>
      </c>
      <c r="C123" s="180">
        <f t="shared" si="15"/>
        <v>44183</v>
      </c>
      <c r="D123" s="134" t="s">
        <v>213</v>
      </c>
      <c r="E123" s="68" t="s">
        <v>36</v>
      </c>
      <c r="F123" s="151" t="s">
        <v>85</v>
      </c>
      <c r="G123" s="68" t="s">
        <v>60</v>
      </c>
      <c r="H123" s="105">
        <v>1627.5</v>
      </c>
      <c r="I123" s="105">
        <v>1660.89</v>
      </c>
      <c r="J123" s="20">
        <f t="shared" si="10"/>
        <v>102.05</v>
      </c>
      <c r="K123" s="20">
        <v>1485.78</v>
      </c>
      <c r="L123" s="20">
        <f>K123/1660.89*100</f>
        <v>89.46</v>
      </c>
      <c r="M123" s="20">
        <v>1517.4</v>
      </c>
      <c r="N123" s="20">
        <f t="shared" si="11"/>
        <v>102.13</v>
      </c>
      <c r="O123" s="21">
        <v>3221.18</v>
      </c>
      <c r="P123" s="21">
        <v>4836.8999999999996</v>
      </c>
      <c r="Q123" s="52" t="s">
        <v>173</v>
      </c>
    </row>
    <row r="124" spans="1:17" ht="25.5" customHeight="1">
      <c r="A124" s="61" t="s">
        <v>187</v>
      </c>
      <c r="B124" s="134"/>
      <c r="C124" s="181"/>
      <c r="D124" s="134"/>
      <c r="E124" s="68" t="s">
        <v>36</v>
      </c>
      <c r="F124" s="151"/>
      <c r="G124" s="68" t="s">
        <v>104</v>
      </c>
      <c r="H124" s="105">
        <v>1627.5</v>
      </c>
      <c r="I124" s="105">
        <v>1660.89</v>
      </c>
      <c r="J124" s="20">
        <f t="shared" si="10"/>
        <v>102.05</v>
      </c>
      <c r="K124" s="20">
        <f>K123</f>
        <v>1485.78</v>
      </c>
      <c r="L124" s="20">
        <f>L123</f>
        <v>89.46</v>
      </c>
      <c r="M124" s="20">
        <f>M123</f>
        <v>1517.4</v>
      </c>
      <c r="N124" s="20">
        <f t="shared" si="11"/>
        <v>102.13</v>
      </c>
      <c r="O124" s="21"/>
      <c r="P124" s="21"/>
      <c r="Q124" s="52" t="s">
        <v>182</v>
      </c>
    </row>
    <row r="125" spans="1:17" ht="18.75" customHeight="1">
      <c r="A125" s="61" t="s">
        <v>187</v>
      </c>
      <c r="B125" s="143">
        <v>63</v>
      </c>
      <c r="C125" s="180">
        <f t="shared" si="15"/>
        <v>44183</v>
      </c>
      <c r="D125" s="134" t="s">
        <v>209</v>
      </c>
      <c r="E125" s="68" t="s">
        <v>36</v>
      </c>
      <c r="F125" s="151" t="s">
        <v>69</v>
      </c>
      <c r="G125" s="68" t="s">
        <v>60</v>
      </c>
      <c r="H125" s="23">
        <v>1816.87</v>
      </c>
      <c r="I125" s="23">
        <v>1880.45</v>
      </c>
      <c r="J125" s="20">
        <f t="shared" si="10"/>
        <v>103.5</v>
      </c>
      <c r="K125" s="20">
        <v>1715.16</v>
      </c>
      <c r="L125" s="20">
        <f>K125/1880.45*100</f>
        <v>91.21</v>
      </c>
      <c r="M125" s="104">
        <v>1746.66</v>
      </c>
      <c r="N125" s="20">
        <f t="shared" si="11"/>
        <v>101.84</v>
      </c>
      <c r="O125" s="21">
        <v>1532.6</v>
      </c>
      <c r="P125" s="21">
        <v>2652.8</v>
      </c>
      <c r="Q125" s="52" t="s">
        <v>173</v>
      </c>
    </row>
    <row r="126" spans="1:17" ht="29.25" customHeight="1">
      <c r="A126" s="61" t="s">
        <v>187</v>
      </c>
      <c r="B126" s="144"/>
      <c r="C126" s="181"/>
      <c r="D126" s="134"/>
      <c r="E126" s="68" t="s">
        <v>36</v>
      </c>
      <c r="F126" s="151"/>
      <c r="G126" s="68" t="s">
        <v>104</v>
      </c>
      <c r="H126" s="23">
        <v>1816.87</v>
      </c>
      <c r="I126" s="23">
        <v>1880.45</v>
      </c>
      <c r="J126" s="20">
        <f t="shared" si="10"/>
        <v>103.5</v>
      </c>
      <c r="K126" s="20">
        <f>K125</f>
        <v>1715.16</v>
      </c>
      <c r="L126" s="20">
        <f>L125</f>
        <v>91.21</v>
      </c>
      <c r="M126" s="104">
        <f>M125</f>
        <v>1746.66</v>
      </c>
      <c r="N126" s="20">
        <f t="shared" si="11"/>
        <v>101.84</v>
      </c>
      <c r="O126" s="21"/>
      <c r="P126" s="21"/>
      <c r="Q126" s="52" t="s">
        <v>183</v>
      </c>
    </row>
    <row r="127" spans="1:17" ht="32.25" customHeight="1">
      <c r="A127" s="61" t="s">
        <v>48</v>
      </c>
      <c r="B127" s="134">
        <v>64</v>
      </c>
      <c r="C127" s="180">
        <f t="shared" si="15"/>
        <v>44183</v>
      </c>
      <c r="D127" s="134" t="s">
        <v>351</v>
      </c>
      <c r="E127" s="68" t="s">
        <v>36</v>
      </c>
      <c r="F127" s="151" t="s">
        <v>70</v>
      </c>
      <c r="G127" s="68" t="s">
        <v>2</v>
      </c>
      <c r="H127" s="23">
        <v>1644.81</v>
      </c>
      <c r="I127" s="23">
        <v>1692.54</v>
      </c>
      <c r="J127" s="20">
        <f t="shared" si="10"/>
        <v>102.9</v>
      </c>
      <c r="K127" s="20">
        <f t="shared" ref="K127:K144" si="16">I127</f>
        <v>1692.54</v>
      </c>
      <c r="L127" s="20">
        <v>100</v>
      </c>
      <c r="M127" s="104">
        <v>1734.9</v>
      </c>
      <c r="N127" s="20">
        <f t="shared" si="11"/>
        <v>102.5</v>
      </c>
      <c r="O127" s="24">
        <v>6807.5010000000002</v>
      </c>
      <c r="P127" s="19">
        <v>11666.15</v>
      </c>
      <c r="Q127" s="52" t="s">
        <v>174</v>
      </c>
    </row>
    <row r="128" spans="1:17" ht="33.75" customHeight="1">
      <c r="A128" s="66" t="s">
        <v>48</v>
      </c>
      <c r="B128" s="134"/>
      <c r="C128" s="181"/>
      <c r="D128" s="134"/>
      <c r="E128" s="68" t="s">
        <v>36</v>
      </c>
      <c r="F128" s="151"/>
      <c r="G128" s="68" t="s">
        <v>1</v>
      </c>
      <c r="H128" s="23">
        <v>1973.77</v>
      </c>
      <c r="I128" s="23">
        <v>2031.05</v>
      </c>
      <c r="J128" s="20">
        <f t="shared" si="10"/>
        <v>102.9</v>
      </c>
      <c r="K128" s="20">
        <f t="shared" si="16"/>
        <v>2031.05</v>
      </c>
      <c r="L128" s="20">
        <v>100</v>
      </c>
      <c r="M128" s="104">
        <v>2081.88</v>
      </c>
      <c r="N128" s="20">
        <f t="shared" si="11"/>
        <v>102.5</v>
      </c>
      <c r="O128" s="24"/>
      <c r="P128" s="19"/>
      <c r="Q128" s="52"/>
    </row>
    <row r="129" spans="1:17" ht="25.5" customHeight="1">
      <c r="A129" s="62" t="s">
        <v>187</v>
      </c>
      <c r="B129" s="134">
        <v>65</v>
      </c>
      <c r="C129" s="180">
        <f t="shared" si="15"/>
        <v>44183</v>
      </c>
      <c r="D129" s="134" t="s">
        <v>214</v>
      </c>
      <c r="E129" s="68" t="s">
        <v>36</v>
      </c>
      <c r="F129" s="151" t="s">
        <v>131</v>
      </c>
      <c r="G129" s="68" t="s">
        <v>2</v>
      </c>
      <c r="H129" s="23">
        <v>1603.71</v>
      </c>
      <c r="I129" s="23">
        <v>1623.79</v>
      </c>
      <c r="J129" s="20">
        <f t="shared" si="10"/>
        <v>101.25</v>
      </c>
      <c r="K129" s="20">
        <f t="shared" si="16"/>
        <v>1623.79</v>
      </c>
      <c r="L129" s="20">
        <v>100</v>
      </c>
      <c r="M129" s="104">
        <v>1655.53</v>
      </c>
      <c r="N129" s="20">
        <f t="shared" si="11"/>
        <v>101.95</v>
      </c>
      <c r="O129" s="19">
        <v>2526.06</v>
      </c>
      <c r="P129" s="19">
        <v>4141.88</v>
      </c>
      <c r="Q129" s="52" t="s">
        <v>174</v>
      </c>
    </row>
    <row r="130" spans="1:17" ht="47.25" customHeight="1">
      <c r="A130" s="62" t="s">
        <v>187</v>
      </c>
      <c r="B130" s="134"/>
      <c r="C130" s="181"/>
      <c r="D130" s="134"/>
      <c r="E130" s="68" t="s">
        <v>36</v>
      </c>
      <c r="F130" s="151"/>
      <c r="G130" s="68" t="s">
        <v>1</v>
      </c>
      <c r="H130" s="23">
        <v>1924.45</v>
      </c>
      <c r="I130" s="23">
        <v>1948.55</v>
      </c>
      <c r="J130" s="20">
        <f t="shared" si="10"/>
        <v>101.25</v>
      </c>
      <c r="K130" s="20">
        <f t="shared" si="16"/>
        <v>1948.55</v>
      </c>
      <c r="L130" s="20">
        <v>100</v>
      </c>
      <c r="M130" s="20">
        <f>M129*1.2</f>
        <v>1986.64</v>
      </c>
      <c r="N130" s="20">
        <f t="shared" si="11"/>
        <v>101.95</v>
      </c>
      <c r="O130" s="19"/>
      <c r="P130" s="19"/>
      <c r="Q130" s="52"/>
    </row>
    <row r="131" spans="1:17" ht="31.5">
      <c r="A131" s="60" t="s">
        <v>188</v>
      </c>
      <c r="B131" s="134">
        <v>66</v>
      </c>
      <c r="C131" s="180">
        <v>44186</v>
      </c>
      <c r="D131" s="134" t="s">
        <v>228</v>
      </c>
      <c r="E131" s="68" t="s">
        <v>36</v>
      </c>
      <c r="F131" s="151" t="s">
        <v>71</v>
      </c>
      <c r="G131" s="68" t="s">
        <v>2</v>
      </c>
      <c r="H131" s="23">
        <v>1663.05</v>
      </c>
      <c r="I131" s="23">
        <v>1756.18</v>
      </c>
      <c r="J131" s="20">
        <f t="shared" ref="J131:J196" si="17">I131/H131*100</f>
        <v>105.6</v>
      </c>
      <c r="K131" s="20">
        <f t="shared" si="16"/>
        <v>1756.18</v>
      </c>
      <c r="L131" s="20">
        <v>100</v>
      </c>
      <c r="M131" s="104">
        <v>1837.84</v>
      </c>
      <c r="N131" s="20">
        <f t="shared" ref="N131:N194" si="18">M131/K131*100</f>
        <v>104.65</v>
      </c>
      <c r="O131" s="19">
        <v>6033.85</v>
      </c>
      <c r="P131" s="19">
        <v>10842.89</v>
      </c>
      <c r="Q131" s="52"/>
    </row>
    <row r="132" spans="1:17" ht="47.25" customHeight="1">
      <c r="A132" s="60" t="s">
        <v>188</v>
      </c>
      <c r="B132" s="134"/>
      <c r="C132" s="181"/>
      <c r="D132" s="134"/>
      <c r="E132" s="68" t="s">
        <v>36</v>
      </c>
      <c r="F132" s="151"/>
      <c r="G132" s="68" t="s">
        <v>1</v>
      </c>
      <c r="H132" s="23">
        <v>1995.66</v>
      </c>
      <c r="I132" s="23">
        <f>I131*1.2</f>
        <v>2107.42</v>
      </c>
      <c r="J132" s="20">
        <f t="shared" si="17"/>
        <v>105.6</v>
      </c>
      <c r="K132" s="20">
        <f t="shared" si="16"/>
        <v>2107.42</v>
      </c>
      <c r="L132" s="20">
        <v>100</v>
      </c>
      <c r="M132" s="104">
        <v>2205.41</v>
      </c>
      <c r="N132" s="20">
        <f t="shared" si="18"/>
        <v>104.65</v>
      </c>
      <c r="O132" s="19"/>
      <c r="P132" s="19"/>
      <c r="Q132" s="52"/>
    </row>
    <row r="133" spans="1:17" ht="31.5">
      <c r="A133" s="60" t="s">
        <v>189</v>
      </c>
      <c r="B133" s="134">
        <v>67</v>
      </c>
      <c r="C133" s="180">
        <v>44183</v>
      </c>
      <c r="D133" s="134" t="s">
        <v>191</v>
      </c>
      <c r="E133" s="68" t="s">
        <v>36</v>
      </c>
      <c r="F133" s="151" t="s">
        <v>161</v>
      </c>
      <c r="G133" s="68" t="s">
        <v>2</v>
      </c>
      <c r="H133" s="23">
        <v>1884.95</v>
      </c>
      <c r="I133" s="23">
        <v>1938.17</v>
      </c>
      <c r="J133" s="20">
        <f t="shared" si="17"/>
        <v>102.82</v>
      </c>
      <c r="K133" s="20">
        <f t="shared" si="16"/>
        <v>1938.17</v>
      </c>
      <c r="L133" s="20">
        <v>100</v>
      </c>
      <c r="M133" s="20">
        <v>1985.89</v>
      </c>
      <c r="N133" s="20">
        <f t="shared" si="18"/>
        <v>102.46</v>
      </c>
      <c r="O133" s="19">
        <v>17258.97</v>
      </c>
      <c r="P133" s="19">
        <v>33862.58</v>
      </c>
      <c r="Q133" s="52" t="s">
        <v>174</v>
      </c>
    </row>
    <row r="134" spans="1:17" ht="31.5" customHeight="1">
      <c r="A134" s="60" t="s">
        <v>189</v>
      </c>
      <c r="B134" s="134"/>
      <c r="C134" s="181"/>
      <c r="D134" s="134"/>
      <c r="E134" s="68" t="s">
        <v>36</v>
      </c>
      <c r="F134" s="151"/>
      <c r="G134" s="68" t="s">
        <v>1</v>
      </c>
      <c r="H134" s="23">
        <v>2261.94</v>
      </c>
      <c r="I134" s="23">
        <v>2325.8000000000002</v>
      </c>
      <c r="J134" s="20">
        <f t="shared" si="17"/>
        <v>102.82</v>
      </c>
      <c r="K134" s="20">
        <f t="shared" si="16"/>
        <v>2325.8000000000002</v>
      </c>
      <c r="L134" s="20">
        <v>100</v>
      </c>
      <c r="M134" s="20">
        <f>M133*1.2</f>
        <v>2383.0700000000002</v>
      </c>
      <c r="N134" s="20">
        <f t="shared" si="18"/>
        <v>102.46</v>
      </c>
      <c r="O134" s="19"/>
      <c r="P134" s="19"/>
      <c r="Q134" s="52"/>
    </row>
    <row r="135" spans="1:17" ht="63">
      <c r="A135" s="60" t="s">
        <v>48</v>
      </c>
      <c r="B135" s="134">
        <v>68</v>
      </c>
      <c r="C135" s="180" t="s">
        <v>562</v>
      </c>
      <c r="D135" s="134" t="s">
        <v>563</v>
      </c>
      <c r="E135" s="68" t="s">
        <v>36</v>
      </c>
      <c r="F135" s="132" t="s">
        <v>72</v>
      </c>
      <c r="G135" s="68" t="s">
        <v>2</v>
      </c>
      <c r="H135" s="23">
        <v>1705.31</v>
      </c>
      <c r="I135" s="23">
        <v>1764.99</v>
      </c>
      <c r="J135" s="20">
        <f t="shared" si="17"/>
        <v>103.5</v>
      </c>
      <c r="K135" s="41" t="s">
        <v>558</v>
      </c>
      <c r="L135" s="41" t="s">
        <v>559</v>
      </c>
      <c r="M135" s="104">
        <v>2076.2600000000002</v>
      </c>
      <c r="N135" s="20">
        <v>103.79</v>
      </c>
      <c r="O135" s="24">
        <v>14077.125</v>
      </c>
      <c r="P135" s="19">
        <v>25342.91</v>
      </c>
      <c r="Q135" s="52"/>
    </row>
    <row r="136" spans="1:17" ht="64.900000000000006" customHeight="1">
      <c r="A136" s="60" t="s">
        <v>48</v>
      </c>
      <c r="B136" s="134"/>
      <c r="C136" s="181"/>
      <c r="D136" s="134"/>
      <c r="E136" s="68" t="s">
        <v>36</v>
      </c>
      <c r="F136" s="132"/>
      <c r="G136" s="68" t="s">
        <v>1</v>
      </c>
      <c r="H136" s="23">
        <v>2046.37</v>
      </c>
      <c r="I136" s="23">
        <f>I135*1.2</f>
        <v>2117.9899999999998</v>
      </c>
      <c r="J136" s="20">
        <f t="shared" si="17"/>
        <v>103.5</v>
      </c>
      <c r="K136" s="41" t="s">
        <v>560</v>
      </c>
      <c r="L136" s="41" t="s">
        <v>561</v>
      </c>
      <c r="M136" s="104">
        <v>2076.2600000000002</v>
      </c>
      <c r="N136" s="20">
        <v>103.79</v>
      </c>
      <c r="O136" s="19"/>
      <c r="P136" s="19"/>
      <c r="Q136" s="52"/>
    </row>
    <row r="137" spans="1:17" ht="31.5">
      <c r="A137" s="60" t="s">
        <v>189</v>
      </c>
      <c r="B137" s="134">
        <v>69</v>
      </c>
      <c r="C137" s="180">
        <v>44183</v>
      </c>
      <c r="D137" s="134" t="s">
        <v>192</v>
      </c>
      <c r="E137" s="68" t="s">
        <v>36</v>
      </c>
      <c r="F137" s="151" t="s">
        <v>73</v>
      </c>
      <c r="G137" s="68" t="s">
        <v>60</v>
      </c>
      <c r="H137" s="23">
        <v>1571.86</v>
      </c>
      <c r="I137" s="23">
        <v>1626.87</v>
      </c>
      <c r="J137" s="20">
        <f t="shared" si="17"/>
        <v>103.5</v>
      </c>
      <c r="K137" s="20">
        <f t="shared" si="16"/>
        <v>1626.87</v>
      </c>
      <c r="L137" s="20">
        <v>100</v>
      </c>
      <c r="M137" s="20">
        <v>1673.99</v>
      </c>
      <c r="N137" s="20">
        <f t="shared" si="18"/>
        <v>102.9</v>
      </c>
      <c r="O137" s="19">
        <v>518.22</v>
      </c>
      <c r="P137" s="19">
        <v>855.29</v>
      </c>
      <c r="Q137" s="52" t="s">
        <v>174</v>
      </c>
    </row>
    <row r="138" spans="1:17" ht="47.25" customHeight="1">
      <c r="A138" s="60" t="s">
        <v>189</v>
      </c>
      <c r="B138" s="134"/>
      <c r="C138" s="181"/>
      <c r="D138" s="134"/>
      <c r="E138" s="68" t="s">
        <v>36</v>
      </c>
      <c r="F138" s="151"/>
      <c r="G138" s="68" t="s">
        <v>50</v>
      </c>
      <c r="H138" s="23">
        <v>1571.86</v>
      </c>
      <c r="I138" s="23">
        <v>1626.87</v>
      </c>
      <c r="J138" s="20">
        <f t="shared" si="17"/>
        <v>103.5</v>
      </c>
      <c r="K138" s="20">
        <f t="shared" si="16"/>
        <v>1626.87</v>
      </c>
      <c r="L138" s="20">
        <v>100</v>
      </c>
      <c r="M138" s="20">
        <v>1673.99</v>
      </c>
      <c r="N138" s="20">
        <f t="shared" si="18"/>
        <v>102.9</v>
      </c>
      <c r="O138" s="19"/>
      <c r="P138" s="19"/>
      <c r="Q138" s="52"/>
    </row>
    <row r="139" spans="1:17" ht="31.5">
      <c r="A139" s="75" t="s">
        <v>188</v>
      </c>
      <c r="B139" s="134">
        <v>70</v>
      </c>
      <c r="C139" s="180">
        <f t="shared" si="15"/>
        <v>44183</v>
      </c>
      <c r="D139" s="134" t="s">
        <v>229</v>
      </c>
      <c r="E139" s="68" t="s">
        <v>36</v>
      </c>
      <c r="F139" s="151" t="s">
        <v>74</v>
      </c>
      <c r="G139" s="68" t="s">
        <v>60</v>
      </c>
      <c r="H139" s="23">
        <v>2117.9499999999998</v>
      </c>
      <c r="I139" s="23">
        <v>2155.5500000000002</v>
      </c>
      <c r="J139" s="20">
        <f t="shared" si="17"/>
        <v>101.78</v>
      </c>
      <c r="K139" s="20">
        <f t="shared" si="16"/>
        <v>2155.5500000000002</v>
      </c>
      <c r="L139" s="20">
        <v>100</v>
      </c>
      <c r="M139" s="104">
        <v>2200.3200000000002</v>
      </c>
      <c r="N139" s="20">
        <f t="shared" si="18"/>
        <v>102.08</v>
      </c>
      <c r="O139" s="19">
        <v>3972.23</v>
      </c>
      <c r="P139" s="19">
        <v>8651.25</v>
      </c>
      <c r="Q139" s="52"/>
    </row>
    <row r="140" spans="1:17" ht="47.25" customHeight="1">
      <c r="A140" s="75" t="s">
        <v>188</v>
      </c>
      <c r="B140" s="134"/>
      <c r="C140" s="181"/>
      <c r="D140" s="134"/>
      <c r="E140" s="68" t="s">
        <v>36</v>
      </c>
      <c r="F140" s="151"/>
      <c r="G140" s="68" t="s">
        <v>104</v>
      </c>
      <c r="H140" s="23">
        <v>2117.9499999999998</v>
      </c>
      <c r="I140" s="23">
        <v>2155.5500000000002</v>
      </c>
      <c r="J140" s="20">
        <f t="shared" si="17"/>
        <v>101.78</v>
      </c>
      <c r="K140" s="20">
        <f t="shared" si="16"/>
        <v>2155.5500000000002</v>
      </c>
      <c r="L140" s="20">
        <v>100</v>
      </c>
      <c r="M140" s="104">
        <v>2200.3200000000002</v>
      </c>
      <c r="N140" s="20">
        <f t="shared" si="18"/>
        <v>102.08</v>
      </c>
      <c r="O140" s="19"/>
      <c r="P140" s="19"/>
      <c r="Q140" s="52"/>
    </row>
    <row r="141" spans="1:17" ht="31.5">
      <c r="A141" s="75" t="s">
        <v>188</v>
      </c>
      <c r="B141" s="134">
        <v>71</v>
      </c>
      <c r="C141" s="180">
        <f t="shared" si="15"/>
        <v>44183</v>
      </c>
      <c r="D141" s="134" t="s">
        <v>230</v>
      </c>
      <c r="E141" s="68" t="s">
        <v>36</v>
      </c>
      <c r="F141" s="151" t="s">
        <v>75</v>
      </c>
      <c r="G141" s="68" t="s">
        <v>49</v>
      </c>
      <c r="H141" s="23">
        <v>1711.35</v>
      </c>
      <c r="I141" s="23">
        <v>1768.38</v>
      </c>
      <c r="J141" s="20">
        <f t="shared" si="17"/>
        <v>103.33</v>
      </c>
      <c r="K141" s="20">
        <f t="shared" si="16"/>
        <v>1768.38</v>
      </c>
      <c r="L141" s="20">
        <v>100</v>
      </c>
      <c r="M141" s="104">
        <v>1791.67</v>
      </c>
      <c r="N141" s="20">
        <f t="shared" si="18"/>
        <v>101.32</v>
      </c>
      <c r="O141" s="19">
        <v>17436.04</v>
      </c>
      <c r="P141" s="19">
        <v>31036.55</v>
      </c>
      <c r="Q141" s="52"/>
    </row>
    <row r="142" spans="1:17" ht="47.25" customHeight="1">
      <c r="A142" s="75" t="s">
        <v>188</v>
      </c>
      <c r="B142" s="134"/>
      <c r="C142" s="181"/>
      <c r="D142" s="134"/>
      <c r="E142" s="68" t="s">
        <v>36</v>
      </c>
      <c r="F142" s="151"/>
      <c r="G142" s="68" t="s">
        <v>104</v>
      </c>
      <c r="H142" s="23">
        <v>1711.35</v>
      </c>
      <c r="I142" s="23">
        <v>1768.38</v>
      </c>
      <c r="J142" s="20">
        <f t="shared" si="17"/>
        <v>103.33</v>
      </c>
      <c r="K142" s="20">
        <f t="shared" si="16"/>
        <v>1768.38</v>
      </c>
      <c r="L142" s="20">
        <v>100</v>
      </c>
      <c r="M142" s="104">
        <v>1791.67</v>
      </c>
      <c r="N142" s="20">
        <f t="shared" si="18"/>
        <v>101.32</v>
      </c>
      <c r="O142" s="19"/>
      <c r="P142" s="19"/>
      <c r="Q142" s="52"/>
    </row>
    <row r="143" spans="1:17" ht="30.75" customHeight="1">
      <c r="A143" s="75" t="s">
        <v>187</v>
      </c>
      <c r="B143" s="134">
        <v>72</v>
      </c>
      <c r="C143" s="182">
        <f>C141</f>
        <v>44183</v>
      </c>
      <c r="D143" s="143" t="s">
        <v>215</v>
      </c>
      <c r="E143" s="68" t="s">
        <v>36</v>
      </c>
      <c r="F143" s="151" t="s">
        <v>76</v>
      </c>
      <c r="G143" s="68" t="s">
        <v>2</v>
      </c>
      <c r="H143" s="23">
        <v>1437.89</v>
      </c>
      <c r="I143" s="23">
        <v>1486.79</v>
      </c>
      <c r="J143" s="20">
        <f t="shared" si="17"/>
        <v>103.4</v>
      </c>
      <c r="K143" s="20">
        <f t="shared" si="16"/>
        <v>1486.79</v>
      </c>
      <c r="L143" s="20">
        <v>100</v>
      </c>
      <c r="M143" s="20">
        <v>1567</v>
      </c>
      <c r="N143" s="20">
        <f t="shared" si="18"/>
        <v>105.39</v>
      </c>
      <c r="O143" s="19">
        <v>2143.27</v>
      </c>
      <c r="P143" s="19">
        <v>3272.54</v>
      </c>
      <c r="Q143" s="52"/>
    </row>
    <row r="144" spans="1:17" ht="31.5" customHeight="1">
      <c r="A144" s="75" t="s">
        <v>187</v>
      </c>
      <c r="B144" s="134"/>
      <c r="C144" s="182"/>
      <c r="D144" s="144"/>
      <c r="E144" s="68" t="s">
        <v>36</v>
      </c>
      <c r="F144" s="151"/>
      <c r="G144" s="68" t="s">
        <v>1</v>
      </c>
      <c r="H144" s="23">
        <v>1725.47</v>
      </c>
      <c r="I144" s="23">
        <f>I143*1.2</f>
        <v>1784.15</v>
      </c>
      <c r="J144" s="20">
        <f t="shared" si="17"/>
        <v>103.4</v>
      </c>
      <c r="K144" s="20">
        <f t="shared" si="16"/>
        <v>1784.15</v>
      </c>
      <c r="L144" s="20">
        <v>100</v>
      </c>
      <c r="M144" s="20">
        <f>M143*1.2</f>
        <v>1880.4</v>
      </c>
      <c r="N144" s="20">
        <f t="shared" si="18"/>
        <v>105.39</v>
      </c>
      <c r="O144" s="19"/>
      <c r="P144" s="19"/>
      <c r="Q144" s="52"/>
    </row>
    <row r="145" spans="1:17" s="35" customFormat="1" ht="31.5" customHeight="1">
      <c r="A145" s="75" t="s">
        <v>187</v>
      </c>
      <c r="B145" s="143">
        <v>73</v>
      </c>
      <c r="C145" s="182">
        <f t="shared" ref="C145" si="19">C143</f>
        <v>44183</v>
      </c>
      <c r="D145" s="145" t="s">
        <v>217</v>
      </c>
      <c r="E145" s="40" t="s">
        <v>36</v>
      </c>
      <c r="F145" s="135" t="s">
        <v>147</v>
      </c>
      <c r="G145" s="68" t="s">
        <v>2</v>
      </c>
      <c r="H145" s="23"/>
      <c r="I145" s="23"/>
      <c r="J145" s="20"/>
      <c r="K145" s="20">
        <v>1974.15</v>
      </c>
      <c r="L145" s="20">
        <v>100</v>
      </c>
      <c r="M145" s="104">
        <v>2030.46</v>
      </c>
      <c r="N145" s="20">
        <v>102.85</v>
      </c>
      <c r="O145" s="19">
        <v>1998.47</v>
      </c>
      <c r="P145" s="19">
        <v>4001.55</v>
      </c>
      <c r="Q145" s="52"/>
    </row>
    <row r="146" spans="1:17" s="35" customFormat="1" ht="31.5" customHeight="1">
      <c r="A146" s="75" t="s">
        <v>187</v>
      </c>
      <c r="B146" s="144"/>
      <c r="C146" s="182"/>
      <c r="D146" s="146"/>
      <c r="E146" s="40" t="s">
        <v>36</v>
      </c>
      <c r="F146" s="153"/>
      <c r="G146" s="68" t="s">
        <v>1</v>
      </c>
      <c r="H146" s="23"/>
      <c r="I146" s="23"/>
      <c r="J146" s="20"/>
      <c r="K146" s="20">
        <v>2368.98</v>
      </c>
      <c r="L146" s="20">
        <v>100</v>
      </c>
      <c r="M146" s="104">
        <v>2436.5500000000002</v>
      </c>
      <c r="N146" s="20">
        <v>102.85</v>
      </c>
      <c r="O146" s="19"/>
      <c r="P146" s="19"/>
      <c r="Q146" s="52"/>
    </row>
    <row r="147" spans="1:17" s="35" customFormat="1" ht="31.5" customHeight="1">
      <c r="A147" s="75" t="s">
        <v>187</v>
      </c>
      <c r="B147" s="143">
        <v>74</v>
      </c>
      <c r="C147" s="182">
        <f t="shared" ref="C147" si="20">C145</f>
        <v>44183</v>
      </c>
      <c r="D147" s="143" t="s">
        <v>216</v>
      </c>
      <c r="E147" s="68" t="s">
        <v>36</v>
      </c>
      <c r="F147" s="135" t="s">
        <v>158</v>
      </c>
      <c r="G147" s="68" t="s">
        <v>2</v>
      </c>
      <c r="H147" s="23"/>
      <c r="I147" s="23"/>
      <c r="J147" s="20"/>
      <c r="K147" s="20">
        <v>1837.05</v>
      </c>
      <c r="L147" s="20">
        <v>100</v>
      </c>
      <c r="M147" s="104">
        <v>1890.17</v>
      </c>
      <c r="N147" s="20">
        <v>102.89</v>
      </c>
      <c r="O147" s="19">
        <v>4070.88</v>
      </c>
      <c r="P147" s="19">
        <v>7586.54</v>
      </c>
      <c r="Q147" s="52"/>
    </row>
    <row r="148" spans="1:17" s="35" customFormat="1" ht="31.5" customHeight="1">
      <c r="A148" s="75" t="s">
        <v>187</v>
      </c>
      <c r="B148" s="144"/>
      <c r="C148" s="182"/>
      <c r="D148" s="144"/>
      <c r="E148" s="68" t="s">
        <v>36</v>
      </c>
      <c r="F148" s="136"/>
      <c r="G148" s="68" t="s">
        <v>1</v>
      </c>
      <c r="H148" s="23"/>
      <c r="I148" s="23"/>
      <c r="J148" s="20"/>
      <c r="K148" s="20">
        <v>2204.46</v>
      </c>
      <c r="L148" s="20">
        <v>100</v>
      </c>
      <c r="M148" s="20">
        <v>2268.1999999999998</v>
      </c>
      <c r="N148" s="20">
        <v>102.89</v>
      </c>
      <c r="O148" s="19"/>
      <c r="P148" s="19"/>
      <c r="Q148" s="52"/>
    </row>
    <row r="149" spans="1:17" ht="31.5" customHeight="1">
      <c r="A149" s="75" t="s">
        <v>187</v>
      </c>
      <c r="B149" s="145">
        <v>75</v>
      </c>
      <c r="C149" s="182">
        <f t="shared" ref="C149" si="21">C147</f>
        <v>44183</v>
      </c>
      <c r="D149" s="133" t="s">
        <v>218</v>
      </c>
      <c r="E149" s="77" t="s">
        <v>78</v>
      </c>
      <c r="F149" s="152" t="s">
        <v>79</v>
      </c>
      <c r="G149" s="68" t="s">
        <v>2</v>
      </c>
      <c r="H149" s="41">
        <v>1182.6600000000001</v>
      </c>
      <c r="I149" s="41">
        <v>1224.05</v>
      </c>
      <c r="J149" s="20">
        <f t="shared" si="17"/>
        <v>103.5</v>
      </c>
      <c r="K149" s="20">
        <f t="shared" ref="K149:K170" si="22">I149</f>
        <v>1224.05</v>
      </c>
      <c r="L149" s="20">
        <v>100</v>
      </c>
      <c r="M149" s="104">
        <v>1257.28</v>
      </c>
      <c r="N149" s="57">
        <f t="shared" si="18"/>
        <v>102.715</v>
      </c>
      <c r="O149" s="19">
        <v>2089.83</v>
      </c>
      <c r="P149" s="19">
        <v>2592.7800000000002</v>
      </c>
      <c r="Q149" s="52"/>
    </row>
    <row r="150" spans="1:17" ht="34.5" customHeight="1">
      <c r="A150" s="75" t="s">
        <v>187</v>
      </c>
      <c r="B150" s="146"/>
      <c r="C150" s="182"/>
      <c r="D150" s="133"/>
      <c r="E150" s="77" t="s">
        <v>78</v>
      </c>
      <c r="F150" s="152"/>
      <c r="G150" s="68" t="s">
        <v>1</v>
      </c>
      <c r="H150" s="41">
        <v>1419.19</v>
      </c>
      <c r="I150" s="41">
        <f>I149*1.2</f>
        <v>1468.86</v>
      </c>
      <c r="J150" s="20">
        <f t="shared" si="17"/>
        <v>103.5</v>
      </c>
      <c r="K150" s="20">
        <f t="shared" si="22"/>
        <v>1468.86</v>
      </c>
      <c r="L150" s="20">
        <v>100</v>
      </c>
      <c r="M150" s="20">
        <f>M149*1.2</f>
        <v>1508.74</v>
      </c>
      <c r="N150" s="20">
        <f t="shared" si="18"/>
        <v>102.72</v>
      </c>
      <c r="O150" s="19"/>
      <c r="P150" s="19"/>
      <c r="Q150" s="52" t="s">
        <v>174</v>
      </c>
    </row>
    <row r="151" spans="1:17" ht="25.5" customHeight="1">
      <c r="A151" s="75" t="s">
        <v>187</v>
      </c>
      <c r="B151" s="145">
        <v>76</v>
      </c>
      <c r="C151" s="182">
        <f t="shared" ref="C151" si="23">C149</f>
        <v>44183</v>
      </c>
      <c r="D151" s="133" t="s">
        <v>218</v>
      </c>
      <c r="E151" s="77" t="s">
        <v>51</v>
      </c>
      <c r="F151" s="152" t="s">
        <v>80</v>
      </c>
      <c r="G151" s="68" t="s">
        <v>2</v>
      </c>
      <c r="H151" s="41">
        <v>1235.0999999999999</v>
      </c>
      <c r="I151" s="41">
        <v>1262.99</v>
      </c>
      <c r="J151" s="20">
        <f t="shared" si="17"/>
        <v>102.26</v>
      </c>
      <c r="K151" s="20">
        <f t="shared" si="22"/>
        <v>1262.99</v>
      </c>
      <c r="L151" s="20">
        <v>100</v>
      </c>
      <c r="M151" s="104">
        <v>1299.6099999999999</v>
      </c>
      <c r="N151" s="20">
        <f t="shared" si="18"/>
        <v>102.9</v>
      </c>
      <c r="O151" s="19">
        <v>6347.44</v>
      </c>
      <c r="P151" s="19">
        <v>8132.97</v>
      </c>
      <c r="Q151" s="52"/>
    </row>
    <row r="152" spans="1:17" ht="27.75" customHeight="1">
      <c r="A152" s="75" t="s">
        <v>187</v>
      </c>
      <c r="B152" s="146"/>
      <c r="C152" s="182"/>
      <c r="D152" s="133"/>
      <c r="E152" s="77" t="s">
        <v>51</v>
      </c>
      <c r="F152" s="152"/>
      <c r="G152" s="68" t="s">
        <v>1</v>
      </c>
      <c r="H152" s="41">
        <v>1482.12</v>
      </c>
      <c r="I152" s="41">
        <f>I151*1.2</f>
        <v>1515.59</v>
      </c>
      <c r="J152" s="20">
        <f t="shared" si="17"/>
        <v>102.26</v>
      </c>
      <c r="K152" s="20">
        <f t="shared" si="22"/>
        <v>1515.59</v>
      </c>
      <c r="L152" s="20">
        <v>100</v>
      </c>
      <c r="M152" s="20">
        <f>M151*1.2</f>
        <v>1559.53</v>
      </c>
      <c r="N152" s="20">
        <f t="shared" si="18"/>
        <v>102.9</v>
      </c>
      <c r="O152" s="19"/>
      <c r="P152" s="19"/>
      <c r="Q152" s="52" t="s">
        <v>174</v>
      </c>
    </row>
    <row r="153" spans="1:17" ht="22.5" customHeight="1">
      <c r="A153" s="76" t="s">
        <v>48</v>
      </c>
      <c r="B153" s="145">
        <v>77</v>
      </c>
      <c r="C153" s="182">
        <f t="shared" ref="C153" si="24">C151</f>
        <v>44183</v>
      </c>
      <c r="D153" s="134" t="s">
        <v>352</v>
      </c>
      <c r="E153" s="40" t="s">
        <v>36</v>
      </c>
      <c r="F153" s="151" t="s">
        <v>81</v>
      </c>
      <c r="G153" s="68" t="s">
        <v>2</v>
      </c>
      <c r="H153" s="23">
        <v>1472.74</v>
      </c>
      <c r="I153" s="23">
        <v>1474.57</v>
      </c>
      <c r="J153" s="20">
        <f t="shared" si="17"/>
        <v>100.12</v>
      </c>
      <c r="K153" s="20">
        <f t="shared" si="22"/>
        <v>1474.57</v>
      </c>
      <c r="L153" s="20">
        <v>100</v>
      </c>
      <c r="M153" s="104">
        <v>1517.33</v>
      </c>
      <c r="N153" s="20">
        <f t="shared" si="18"/>
        <v>102.9</v>
      </c>
      <c r="O153" s="24">
        <v>12654.566000000001</v>
      </c>
      <c r="P153" s="19">
        <v>18930.63</v>
      </c>
      <c r="Q153" s="52"/>
    </row>
    <row r="154" spans="1:17" ht="31.5" customHeight="1">
      <c r="A154" s="77" t="s">
        <v>48</v>
      </c>
      <c r="B154" s="146"/>
      <c r="C154" s="182"/>
      <c r="D154" s="134"/>
      <c r="E154" s="40" t="s">
        <v>36</v>
      </c>
      <c r="F154" s="151"/>
      <c r="G154" s="68" t="s">
        <v>1</v>
      </c>
      <c r="H154" s="23">
        <v>1767.29</v>
      </c>
      <c r="I154" s="23">
        <f>I153*1.2</f>
        <v>1769.48</v>
      </c>
      <c r="J154" s="20">
        <f t="shared" si="17"/>
        <v>100.12</v>
      </c>
      <c r="K154" s="20">
        <f t="shared" si="22"/>
        <v>1769.48</v>
      </c>
      <c r="L154" s="20">
        <v>100</v>
      </c>
      <c r="M154" s="20">
        <v>1820.8</v>
      </c>
      <c r="N154" s="20">
        <f t="shared" si="18"/>
        <v>102.9</v>
      </c>
      <c r="O154" s="24"/>
      <c r="P154" s="19"/>
      <c r="Q154" s="52"/>
    </row>
    <row r="155" spans="1:17" ht="24" customHeight="1">
      <c r="A155" s="78" t="s">
        <v>187</v>
      </c>
      <c r="B155" s="134">
        <v>78</v>
      </c>
      <c r="C155" s="182">
        <f t="shared" ref="C155:C179" si="25">C153</f>
        <v>44183</v>
      </c>
      <c r="D155" s="134" t="s">
        <v>222</v>
      </c>
      <c r="E155" s="40" t="s">
        <v>36</v>
      </c>
      <c r="F155" s="151" t="s">
        <v>82</v>
      </c>
      <c r="G155" s="68" t="s">
        <v>2</v>
      </c>
      <c r="H155" s="41">
        <v>1549.04</v>
      </c>
      <c r="I155" s="41">
        <v>1587.75</v>
      </c>
      <c r="J155" s="20">
        <f t="shared" si="17"/>
        <v>102.5</v>
      </c>
      <c r="K155" s="20">
        <f t="shared" si="22"/>
        <v>1587.75</v>
      </c>
      <c r="L155" s="20">
        <v>100</v>
      </c>
      <c r="M155" s="104">
        <v>1643.44</v>
      </c>
      <c r="N155" s="20">
        <f t="shared" si="18"/>
        <v>103.51</v>
      </c>
      <c r="O155" s="19">
        <v>62181.67</v>
      </c>
      <c r="P155" s="19">
        <v>100460.26</v>
      </c>
      <c r="Q155" s="20"/>
    </row>
    <row r="156" spans="1:17" ht="31.5" customHeight="1">
      <c r="A156" s="78" t="s">
        <v>187</v>
      </c>
      <c r="B156" s="134"/>
      <c r="C156" s="182"/>
      <c r="D156" s="134"/>
      <c r="E156" s="40" t="s">
        <v>36</v>
      </c>
      <c r="F156" s="151"/>
      <c r="G156" s="68" t="s">
        <v>1</v>
      </c>
      <c r="H156" s="41">
        <v>1858.85</v>
      </c>
      <c r="I156" s="41">
        <f>I155*1.2</f>
        <v>1905.3</v>
      </c>
      <c r="J156" s="20">
        <f t="shared" si="17"/>
        <v>102.5</v>
      </c>
      <c r="K156" s="20">
        <f t="shared" si="22"/>
        <v>1905.3</v>
      </c>
      <c r="L156" s="20">
        <v>100</v>
      </c>
      <c r="M156" s="20">
        <f>M155*1.2</f>
        <v>1972.13</v>
      </c>
      <c r="N156" s="20">
        <f t="shared" si="18"/>
        <v>103.51</v>
      </c>
      <c r="O156" s="19"/>
      <c r="P156" s="19"/>
      <c r="Q156" s="20"/>
    </row>
    <row r="157" spans="1:17" ht="33.75" customHeight="1">
      <c r="A157" s="78" t="s">
        <v>187</v>
      </c>
      <c r="B157" s="134">
        <v>79</v>
      </c>
      <c r="C157" s="182">
        <f t="shared" si="25"/>
        <v>44183</v>
      </c>
      <c r="D157" s="133" t="s">
        <v>219</v>
      </c>
      <c r="E157" s="77" t="s">
        <v>36</v>
      </c>
      <c r="F157" s="152" t="s">
        <v>119</v>
      </c>
      <c r="G157" s="68" t="s">
        <v>2</v>
      </c>
      <c r="H157" s="105">
        <v>1817.12</v>
      </c>
      <c r="I157" s="105">
        <v>1880.72</v>
      </c>
      <c r="J157" s="20">
        <f t="shared" si="17"/>
        <v>103.5</v>
      </c>
      <c r="K157" s="20">
        <f t="shared" si="22"/>
        <v>1880.72</v>
      </c>
      <c r="L157" s="20">
        <v>100</v>
      </c>
      <c r="M157" s="104">
        <v>1951.78</v>
      </c>
      <c r="N157" s="20">
        <f t="shared" si="18"/>
        <v>103.78</v>
      </c>
      <c r="O157" s="19">
        <v>50377.01</v>
      </c>
      <c r="P157" s="19">
        <v>96535.05</v>
      </c>
      <c r="Q157" s="20"/>
    </row>
    <row r="158" spans="1:17" ht="50.25" customHeight="1">
      <c r="A158" s="78" t="s">
        <v>187</v>
      </c>
      <c r="B158" s="134"/>
      <c r="C158" s="182"/>
      <c r="D158" s="133"/>
      <c r="E158" s="77" t="s">
        <v>36</v>
      </c>
      <c r="F158" s="152"/>
      <c r="G158" s="68" t="s">
        <v>1</v>
      </c>
      <c r="H158" s="105">
        <v>2180.54</v>
      </c>
      <c r="I158" s="105">
        <f>I157*1.2</f>
        <v>2256.86</v>
      </c>
      <c r="J158" s="20">
        <f t="shared" si="17"/>
        <v>103.5</v>
      </c>
      <c r="K158" s="20">
        <f t="shared" si="22"/>
        <v>2256.86</v>
      </c>
      <c r="L158" s="20">
        <v>100</v>
      </c>
      <c r="M158" s="20">
        <f>M157*1.2</f>
        <v>2342.14</v>
      </c>
      <c r="N158" s="20">
        <f t="shared" si="18"/>
        <v>103.78</v>
      </c>
      <c r="O158" s="19"/>
      <c r="P158" s="19"/>
      <c r="Q158" s="20"/>
    </row>
    <row r="159" spans="1:17" ht="43.5" customHeight="1">
      <c r="A159" s="78" t="s">
        <v>187</v>
      </c>
      <c r="B159" s="143">
        <v>80</v>
      </c>
      <c r="C159" s="182">
        <f t="shared" si="25"/>
        <v>44183</v>
      </c>
      <c r="D159" s="133" t="str">
        <f>D157</f>
        <v>31/172-т</v>
      </c>
      <c r="E159" s="77" t="s">
        <v>36</v>
      </c>
      <c r="F159" s="152" t="s">
        <v>120</v>
      </c>
      <c r="G159" s="68" t="s">
        <v>2</v>
      </c>
      <c r="H159" s="105">
        <v>1805.69</v>
      </c>
      <c r="I159" s="105">
        <v>1906.81</v>
      </c>
      <c r="J159" s="20">
        <f t="shared" si="17"/>
        <v>105.6</v>
      </c>
      <c r="K159" s="20">
        <f t="shared" si="22"/>
        <v>1906.81</v>
      </c>
      <c r="L159" s="20">
        <v>100</v>
      </c>
      <c r="M159" s="20">
        <f>K159*1.054</f>
        <v>2009.78</v>
      </c>
      <c r="N159" s="20">
        <f t="shared" si="18"/>
        <v>105.4</v>
      </c>
      <c r="O159" s="19">
        <v>25044.79</v>
      </c>
      <c r="P159" s="19">
        <v>49045.02</v>
      </c>
      <c r="Q159" s="20"/>
    </row>
    <row r="160" spans="1:17" ht="34.5" customHeight="1">
      <c r="A160" s="78" t="s">
        <v>187</v>
      </c>
      <c r="B160" s="144"/>
      <c r="C160" s="182"/>
      <c r="D160" s="133"/>
      <c r="E160" s="77" t="s">
        <v>36</v>
      </c>
      <c r="F160" s="152"/>
      <c r="G160" s="68" t="s">
        <v>1</v>
      </c>
      <c r="H160" s="105">
        <v>2166.83</v>
      </c>
      <c r="I160" s="105">
        <f>I159*1.2</f>
        <v>2288.17</v>
      </c>
      <c r="J160" s="20">
        <f t="shared" si="17"/>
        <v>105.6</v>
      </c>
      <c r="K160" s="20">
        <f t="shared" si="22"/>
        <v>2288.17</v>
      </c>
      <c r="L160" s="20">
        <v>100</v>
      </c>
      <c r="M160" s="20">
        <f>M159*1.2</f>
        <v>2411.7399999999998</v>
      </c>
      <c r="N160" s="20">
        <f t="shared" si="18"/>
        <v>105.4</v>
      </c>
      <c r="O160" s="19"/>
      <c r="P160" s="19"/>
      <c r="Q160" s="52" t="s">
        <v>174</v>
      </c>
    </row>
    <row r="161" spans="1:18" ht="31.5">
      <c r="A161" s="78" t="s">
        <v>187</v>
      </c>
      <c r="B161" s="133">
        <v>81</v>
      </c>
      <c r="C161" s="182">
        <f t="shared" si="25"/>
        <v>44183</v>
      </c>
      <c r="D161" s="133" t="str">
        <f>D159</f>
        <v>31/172-т</v>
      </c>
      <c r="E161" s="77" t="s">
        <v>36</v>
      </c>
      <c r="F161" s="152" t="s">
        <v>121</v>
      </c>
      <c r="G161" s="68" t="s">
        <v>2</v>
      </c>
      <c r="H161" s="105">
        <v>1851.23</v>
      </c>
      <c r="I161" s="105">
        <v>1916.03</v>
      </c>
      <c r="J161" s="20">
        <f t="shared" si="17"/>
        <v>103.5</v>
      </c>
      <c r="K161" s="20">
        <f t="shared" si="22"/>
        <v>1916.03</v>
      </c>
      <c r="L161" s="20">
        <v>100</v>
      </c>
      <c r="M161" s="104">
        <v>1967.86</v>
      </c>
      <c r="N161" s="20">
        <f>M161/K161*100</f>
        <v>102.71</v>
      </c>
      <c r="O161" s="19">
        <v>6826.25</v>
      </c>
      <c r="P161" s="19">
        <v>13256.2</v>
      </c>
      <c r="Q161" s="52"/>
    </row>
    <row r="162" spans="1:18" ht="64.5" customHeight="1">
      <c r="A162" s="78" t="s">
        <v>187</v>
      </c>
      <c r="B162" s="133"/>
      <c r="C162" s="182"/>
      <c r="D162" s="133"/>
      <c r="E162" s="77" t="s">
        <v>36</v>
      </c>
      <c r="F162" s="152"/>
      <c r="G162" s="68" t="s">
        <v>1</v>
      </c>
      <c r="H162" s="105">
        <v>2221.48</v>
      </c>
      <c r="I162" s="105">
        <f>I161*1.2</f>
        <v>2299.2399999999998</v>
      </c>
      <c r="J162" s="20">
        <f t="shared" si="17"/>
        <v>103.5</v>
      </c>
      <c r="K162" s="20">
        <f t="shared" si="22"/>
        <v>2299.2399999999998</v>
      </c>
      <c r="L162" s="20">
        <v>100</v>
      </c>
      <c r="M162" s="20">
        <f>M161*1.2</f>
        <v>2361.4299999999998</v>
      </c>
      <c r="N162" s="20">
        <f>M162/K162*100</f>
        <v>102.7</v>
      </c>
      <c r="O162" s="19"/>
      <c r="P162" s="19"/>
      <c r="Q162" s="52"/>
    </row>
    <row r="163" spans="1:18" ht="43.5" customHeight="1">
      <c r="A163" s="78" t="s">
        <v>187</v>
      </c>
      <c r="B163" s="133">
        <v>82</v>
      </c>
      <c r="C163" s="182">
        <f t="shared" si="25"/>
        <v>44183</v>
      </c>
      <c r="D163" s="133" t="str">
        <f>D161</f>
        <v>31/172-т</v>
      </c>
      <c r="E163" s="77" t="s">
        <v>44</v>
      </c>
      <c r="F163" s="152" t="s">
        <v>122</v>
      </c>
      <c r="G163" s="68" t="s">
        <v>2</v>
      </c>
      <c r="H163" s="105">
        <v>2067.16</v>
      </c>
      <c r="I163" s="105">
        <v>2139.5100000000002</v>
      </c>
      <c r="J163" s="20">
        <f t="shared" si="17"/>
        <v>103.5</v>
      </c>
      <c r="K163" s="20">
        <f t="shared" si="22"/>
        <v>2139.5100000000002</v>
      </c>
      <c r="L163" s="20">
        <v>100</v>
      </c>
      <c r="M163" s="104">
        <v>2201.5500000000002</v>
      </c>
      <c r="N163" s="20">
        <f t="shared" si="18"/>
        <v>102.9</v>
      </c>
      <c r="O163" s="19">
        <v>1488.37</v>
      </c>
      <c r="P163" s="19">
        <v>3230.55</v>
      </c>
      <c r="Q163" s="52"/>
    </row>
    <row r="164" spans="1:18" ht="47.25" customHeight="1">
      <c r="A164" s="78" t="s">
        <v>187</v>
      </c>
      <c r="B164" s="133"/>
      <c r="C164" s="182"/>
      <c r="D164" s="133"/>
      <c r="E164" s="77" t="s">
        <v>44</v>
      </c>
      <c r="F164" s="152"/>
      <c r="G164" s="68" t="s">
        <v>1</v>
      </c>
      <c r="H164" s="105">
        <v>2480.59</v>
      </c>
      <c r="I164" s="105">
        <f>I163*1.2</f>
        <v>2567.41</v>
      </c>
      <c r="J164" s="20">
        <f t="shared" si="17"/>
        <v>103.5</v>
      </c>
      <c r="K164" s="20">
        <f t="shared" si="22"/>
        <v>2567.41</v>
      </c>
      <c r="L164" s="20">
        <v>100</v>
      </c>
      <c r="M164" s="104">
        <f>M163*1.2</f>
        <v>2641.86</v>
      </c>
      <c r="N164" s="20">
        <f t="shared" si="18"/>
        <v>102.9</v>
      </c>
      <c r="O164" s="19"/>
      <c r="P164" s="19"/>
      <c r="Q164" s="52" t="s">
        <v>174</v>
      </c>
    </row>
    <row r="165" spans="1:18" ht="37.5" customHeight="1">
      <c r="A165" s="79" t="s">
        <v>188</v>
      </c>
      <c r="B165" s="133">
        <v>83</v>
      </c>
      <c r="C165" s="182">
        <v>44186</v>
      </c>
      <c r="D165" s="145" t="s">
        <v>231</v>
      </c>
      <c r="E165" s="77" t="s">
        <v>77</v>
      </c>
      <c r="F165" s="152" t="s">
        <v>151</v>
      </c>
      <c r="G165" s="68" t="s">
        <v>2</v>
      </c>
      <c r="H165" s="105">
        <v>2671.58</v>
      </c>
      <c r="I165" s="105">
        <v>2765.08</v>
      </c>
      <c r="J165" s="20">
        <f t="shared" si="17"/>
        <v>103.5</v>
      </c>
      <c r="K165" s="20">
        <f t="shared" si="22"/>
        <v>2765.08</v>
      </c>
      <c r="L165" s="20">
        <v>100</v>
      </c>
      <c r="M165" s="104">
        <v>2825.84</v>
      </c>
      <c r="N165" s="20">
        <f t="shared" si="18"/>
        <v>102.2</v>
      </c>
      <c r="O165" s="19">
        <v>17668.310000000001</v>
      </c>
      <c r="P165" s="19">
        <v>49391.03</v>
      </c>
      <c r="Q165" s="20"/>
    </row>
    <row r="166" spans="1:18" ht="30.75" customHeight="1">
      <c r="A166" s="79" t="s">
        <v>188</v>
      </c>
      <c r="B166" s="133"/>
      <c r="C166" s="182"/>
      <c r="D166" s="146"/>
      <c r="E166" s="77" t="s">
        <v>77</v>
      </c>
      <c r="F166" s="152"/>
      <c r="G166" s="68" t="s">
        <v>1</v>
      </c>
      <c r="H166" s="105">
        <v>2671.58</v>
      </c>
      <c r="I166" s="105">
        <v>2765.08</v>
      </c>
      <c r="J166" s="20">
        <f t="shared" si="17"/>
        <v>103.5</v>
      </c>
      <c r="K166" s="20">
        <f t="shared" si="22"/>
        <v>2765.08</v>
      </c>
      <c r="L166" s="20">
        <v>100</v>
      </c>
      <c r="M166" s="104">
        <v>2825.84</v>
      </c>
      <c r="N166" s="20">
        <f t="shared" si="18"/>
        <v>102.2</v>
      </c>
      <c r="O166" s="19"/>
      <c r="P166" s="19"/>
      <c r="Q166" s="20"/>
    </row>
    <row r="167" spans="1:18" ht="37.5" customHeight="1">
      <c r="A167" s="80" t="s">
        <v>189</v>
      </c>
      <c r="B167" s="133">
        <v>84</v>
      </c>
      <c r="C167" s="182">
        <v>44183</v>
      </c>
      <c r="D167" s="145" t="s">
        <v>193</v>
      </c>
      <c r="E167" s="77" t="s">
        <v>36</v>
      </c>
      <c r="F167" s="152" t="s">
        <v>150</v>
      </c>
      <c r="G167" s="68" t="s">
        <v>2</v>
      </c>
      <c r="H167" s="105">
        <v>1634.43</v>
      </c>
      <c r="I167" s="105">
        <v>1673.43</v>
      </c>
      <c r="J167" s="20">
        <f t="shared" si="17"/>
        <v>102.39</v>
      </c>
      <c r="K167" s="50">
        <f t="shared" si="22"/>
        <v>1673.43</v>
      </c>
      <c r="L167" s="50">
        <v>100</v>
      </c>
      <c r="M167" s="50">
        <v>1721.93</v>
      </c>
      <c r="N167" s="50">
        <f t="shared" si="18"/>
        <v>102.9</v>
      </c>
      <c r="O167" s="32">
        <v>14934.61</v>
      </c>
      <c r="P167" s="33">
        <v>25354.22</v>
      </c>
      <c r="Q167" s="50"/>
    </row>
    <row r="168" spans="1:18" ht="47.25" customHeight="1">
      <c r="A168" s="80" t="s">
        <v>189</v>
      </c>
      <c r="B168" s="133"/>
      <c r="C168" s="182"/>
      <c r="D168" s="146"/>
      <c r="E168" s="77" t="s">
        <v>36</v>
      </c>
      <c r="F168" s="152"/>
      <c r="G168" s="68" t="s">
        <v>1</v>
      </c>
      <c r="H168" s="105">
        <v>1961.32</v>
      </c>
      <c r="I168" s="105">
        <f>I167*1.2</f>
        <v>2008.12</v>
      </c>
      <c r="J168" s="20">
        <f t="shared" si="17"/>
        <v>102.39</v>
      </c>
      <c r="K168" s="50">
        <f t="shared" si="22"/>
        <v>2008.12</v>
      </c>
      <c r="L168" s="50">
        <v>100</v>
      </c>
      <c r="M168" s="50">
        <f>M167*1.2</f>
        <v>2066.3200000000002</v>
      </c>
      <c r="N168" s="50">
        <f t="shared" si="18"/>
        <v>102.9</v>
      </c>
      <c r="O168" s="32"/>
      <c r="P168" s="33"/>
      <c r="Q168" s="50"/>
    </row>
    <row r="169" spans="1:18" ht="31.5">
      <c r="A169" s="80" t="s">
        <v>188</v>
      </c>
      <c r="B169" s="133">
        <v>85</v>
      </c>
      <c r="C169" s="182">
        <f t="shared" si="25"/>
        <v>44183</v>
      </c>
      <c r="D169" s="143" t="s">
        <v>232</v>
      </c>
      <c r="E169" s="40" t="s">
        <v>89</v>
      </c>
      <c r="F169" s="151" t="s">
        <v>140</v>
      </c>
      <c r="G169" s="68" t="s">
        <v>2</v>
      </c>
      <c r="H169" s="105">
        <v>1583.98</v>
      </c>
      <c r="I169" s="105">
        <v>1623.03</v>
      </c>
      <c r="J169" s="20">
        <f t="shared" si="17"/>
        <v>102.47</v>
      </c>
      <c r="K169" s="20">
        <f t="shared" si="22"/>
        <v>1623.03</v>
      </c>
      <c r="L169" s="20">
        <v>100</v>
      </c>
      <c r="M169" s="104">
        <v>1667.58</v>
      </c>
      <c r="N169" s="20">
        <f t="shared" si="18"/>
        <v>102.74</v>
      </c>
      <c r="O169" s="19">
        <v>11046.52</v>
      </c>
      <c r="P169" s="19">
        <v>18174.900000000001</v>
      </c>
      <c r="Q169" s="52" t="s">
        <v>174</v>
      </c>
    </row>
    <row r="170" spans="1:18" ht="47.25" customHeight="1">
      <c r="A170" s="80" t="s">
        <v>188</v>
      </c>
      <c r="B170" s="133"/>
      <c r="C170" s="182"/>
      <c r="D170" s="144"/>
      <c r="E170" s="40" t="s">
        <v>89</v>
      </c>
      <c r="F170" s="151"/>
      <c r="G170" s="68" t="s">
        <v>1</v>
      </c>
      <c r="H170" s="105">
        <v>1900.78</v>
      </c>
      <c r="I170" s="105">
        <v>1947.64</v>
      </c>
      <c r="J170" s="20">
        <f t="shared" si="17"/>
        <v>102.47</v>
      </c>
      <c r="K170" s="20">
        <f t="shared" si="22"/>
        <v>1947.64</v>
      </c>
      <c r="L170" s="20">
        <v>100</v>
      </c>
      <c r="M170" s="20">
        <v>2001.1</v>
      </c>
      <c r="N170" s="20">
        <f t="shared" si="18"/>
        <v>102.74</v>
      </c>
      <c r="O170" s="19"/>
      <c r="P170" s="19"/>
      <c r="Q170" s="20"/>
    </row>
    <row r="171" spans="1:18" ht="21.75" customHeight="1">
      <c r="A171" s="69" t="s">
        <v>48</v>
      </c>
      <c r="B171" s="133">
        <v>86</v>
      </c>
      <c r="C171" s="182">
        <f t="shared" si="25"/>
        <v>44183</v>
      </c>
      <c r="D171" s="134" t="s">
        <v>353</v>
      </c>
      <c r="E171" s="40" t="s">
        <v>90</v>
      </c>
      <c r="F171" s="151" t="s">
        <v>91</v>
      </c>
      <c r="G171" s="68" t="s">
        <v>2</v>
      </c>
      <c r="H171" s="105">
        <v>2026.47</v>
      </c>
      <c r="I171" s="105">
        <v>2097.39</v>
      </c>
      <c r="J171" s="20">
        <f t="shared" si="17"/>
        <v>103.5</v>
      </c>
      <c r="K171" s="20">
        <v>2097.39</v>
      </c>
      <c r="L171" s="20">
        <f>K171/2097.39*100</f>
        <v>100</v>
      </c>
      <c r="M171" s="104">
        <v>2140.48</v>
      </c>
      <c r="N171" s="20">
        <f t="shared" si="18"/>
        <v>102.05</v>
      </c>
      <c r="O171" s="47">
        <v>705.52200000000005</v>
      </c>
      <c r="P171" s="21">
        <v>1494.95</v>
      </c>
      <c r="Q171" s="52" t="s">
        <v>173</v>
      </c>
      <c r="R171" s="26"/>
    </row>
    <row r="172" spans="1:18" ht="21" customHeight="1">
      <c r="A172" s="69" t="s">
        <v>48</v>
      </c>
      <c r="B172" s="133"/>
      <c r="C172" s="182"/>
      <c r="D172" s="134"/>
      <c r="E172" s="40" t="s">
        <v>90</v>
      </c>
      <c r="F172" s="151"/>
      <c r="G172" s="68" t="s">
        <v>1</v>
      </c>
      <c r="H172" s="105">
        <v>2431.7600000000002</v>
      </c>
      <c r="I172" s="105">
        <v>2516.86</v>
      </c>
      <c r="J172" s="20">
        <f t="shared" si="17"/>
        <v>103.5</v>
      </c>
      <c r="K172" s="20">
        <f>K171*1.2</f>
        <v>2516.87</v>
      </c>
      <c r="L172" s="20">
        <f>100</f>
        <v>100</v>
      </c>
      <c r="M172" s="20">
        <f>M171*1.2</f>
        <v>2568.58</v>
      </c>
      <c r="N172" s="20">
        <f t="shared" si="18"/>
        <v>102.05</v>
      </c>
      <c r="O172" s="47"/>
      <c r="P172" s="21"/>
      <c r="Q172" s="20"/>
      <c r="R172" s="26"/>
    </row>
    <row r="173" spans="1:18" ht="31.5">
      <c r="A173" s="69" t="s">
        <v>48</v>
      </c>
      <c r="B173" s="134">
        <v>87</v>
      </c>
      <c r="C173" s="182">
        <f t="shared" si="25"/>
        <v>44183</v>
      </c>
      <c r="D173" s="134" t="s">
        <v>354</v>
      </c>
      <c r="E173" s="40" t="s">
        <v>90</v>
      </c>
      <c r="F173" s="151" t="s">
        <v>92</v>
      </c>
      <c r="G173" s="68" t="s">
        <v>2</v>
      </c>
      <c r="H173" s="105">
        <v>2334.9899999999998</v>
      </c>
      <c r="I173" s="105">
        <v>2384.21</v>
      </c>
      <c r="J173" s="20">
        <f t="shared" si="17"/>
        <v>102.11</v>
      </c>
      <c r="K173" s="20">
        <f t="shared" ref="K173:K186" si="26">I173</f>
        <v>2384.21</v>
      </c>
      <c r="L173" s="20">
        <v>100</v>
      </c>
      <c r="M173" s="20">
        <v>2438.56</v>
      </c>
      <c r="N173" s="20">
        <f t="shared" si="18"/>
        <v>102.28</v>
      </c>
      <c r="O173" s="24">
        <v>42846.243000000002</v>
      </c>
      <c r="P173" s="19">
        <v>103318.97</v>
      </c>
      <c r="Q173" s="52" t="s">
        <v>174</v>
      </c>
    </row>
    <row r="174" spans="1:18" ht="47.25" customHeight="1">
      <c r="A174" s="69" t="s">
        <v>48</v>
      </c>
      <c r="B174" s="134"/>
      <c r="C174" s="182"/>
      <c r="D174" s="134"/>
      <c r="E174" s="40" t="s">
        <v>90</v>
      </c>
      <c r="F174" s="151"/>
      <c r="G174" s="68" t="s">
        <v>1</v>
      </c>
      <c r="H174" s="105">
        <v>2801.99</v>
      </c>
      <c r="I174" s="105">
        <f>I173*1.2</f>
        <v>2861.05</v>
      </c>
      <c r="J174" s="20">
        <f t="shared" si="17"/>
        <v>102.11</v>
      </c>
      <c r="K174" s="20">
        <f t="shared" si="26"/>
        <v>2861.05</v>
      </c>
      <c r="L174" s="20">
        <v>100</v>
      </c>
      <c r="M174" s="20">
        <v>2926.28</v>
      </c>
      <c r="N174" s="20">
        <f t="shared" si="18"/>
        <v>102.28</v>
      </c>
      <c r="O174" s="24"/>
      <c r="P174" s="19"/>
      <c r="Q174" s="20"/>
    </row>
    <row r="175" spans="1:18" ht="31.5">
      <c r="A175" s="40" t="s">
        <v>188</v>
      </c>
      <c r="B175" s="134">
        <v>88</v>
      </c>
      <c r="C175" s="182">
        <f t="shared" si="25"/>
        <v>44183</v>
      </c>
      <c r="D175" s="134" t="s">
        <v>233</v>
      </c>
      <c r="E175" s="40" t="s">
        <v>89</v>
      </c>
      <c r="F175" s="151" t="s">
        <v>149</v>
      </c>
      <c r="G175" s="68" t="s">
        <v>60</v>
      </c>
      <c r="H175" s="105">
        <v>2420.86</v>
      </c>
      <c r="I175" s="105">
        <v>2466.1999999999998</v>
      </c>
      <c r="J175" s="20">
        <f t="shared" si="17"/>
        <v>101.87</v>
      </c>
      <c r="K175" s="20">
        <f t="shared" si="26"/>
        <v>2466.1999999999998</v>
      </c>
      <c r="L175" s="20">
        <v>100</v>
      </c>
      <c r="M175" s="104">
        <v>2533.31</v>
      </c>
      <c r="N175" s="20">
        <f t="shared" si="18"/>
        <v>102.72</v>
      </c>
      <c r="O175" s="19">
        <v>689</v>
      </c>
      <c r="P175" s="19">
        <v>1722.33</v>
      </c>
      <c r="Q175" s="20"/>
    </row>
    <row r="176" spans="1:18" ht="47.25" customHeight="1">
      <c r="A176" s="40" t="s">
        <v>188</v>
      </c>
      <c r="B176" s="134"/>
      <c r="C176" s="182"/>
      <c r="D176" s="134"/>
      <c r="E176" s="40" t="s">
        <v>89</v>
      </c>
      <c r="F176" s="151"/>
      <c r="G176" s="68" t="s">
        <v>50</v>
      </c>
      <c r="H176" s="105">
        <v>2420.86</v>
      </c>
      <c r="I176" s="105">
        <v>2466.1999999999998</v>
      </c>
      <c r="J176" s="20">
        <f t="shared" si="17"/>
        <v>101.87</v>
      </c>
      <c r="K176" s="20">
        <f t="shared" si="26"/>
        <v>2466.1999999999998</v>
      </c>
      <c r="L176" s="20">
        <v>100</v>
      </c>
      <c r="M176" s="104">
        <v>2533.31</v>
      </c>
      <c r="N176" s="20">
        <f t="shared" si="18"/>
        <v>102.72</v>
      </c>
      <c r="O176" s="19"/>
      <c r="P176" s="19"/>
      <c r="Q176" s="20"/>
    </row>
    <row r="177" spans="1:18" ht="31.5">
      <c r="A177" s="40" t="s">
        <v>188</v>
      </c>
      <c r="B177" s="134">
        <v>89</v>
      </c>
      <c r="C177" s="182">
        <f t="shared" si="25"/>
        <v>44183</v>
      </c>
      <c r="D177" s="134" t="s">
        <v>234</v>
      </c>
      <c r="E177" s="40" t="s">
        <v>89</v>
      </c>
      <c r="F177" s="151" t="s">
        <v>93</v>
      </c>
      <c r="G177" s="68" t="s">
        <v>60</v>
      </c>
      <c r="H177" s="105">
        <v>2037.51</v>
      </c>
      <c r="I177" s="105">
        <v>2095.62</v>
      </c>
      <c r="J177" s="20">
        <f t="shared" si="17"/>
        <v>102.85</v>
      </c>
      <c r="K177" s="20">
        <f t="shared" si="26"/>
        <v>2095.62</v>
      </c>
      <c r="L177" s="20">
        <v>100</v>
      </c>
      <c r="M177" s="104">
        <v>2156.19</v>
      </c>
      <c r="N177" s="20">
        <f t="shared" si="18"/>
        <v>102.89</v>
      </c>
      <c r="O177" s="19">
        <v>31521.59</v>
      </c>
      <c r="P177" s="19">
        <v>67011.97</v>
      </c>
      <c r="Q177" s="20"/>
    </row>
    <row r="178" spans="1:18" ht="47.25" customHeight="1">
      <c r="A178" s="40" t="s">
        <v>188</v>
      </c>
      <c r="B178" s="134"/>
      <c r="C178" s="182"/>
      <c r="D178" s="134"/>
      <c r="E178" s="40" t="s">
        <v>89</v>
      </c>
      <c r="F178" s="151"/>
      <c r="G178" s="68" t="s">
        <v>50</v>
      </c>
      <c r="H178" s="105">
        <v>2037.51</v>
      </c>
      <c r="I178" s="105">
        <v>2095.62</v>
      </c>
      <c r="J178" s="20">
        <f t="shared" si="17"/>
        <v>102.85</v>
      </c>
      <c r="K178" s="20">
        <f t="shared" si="26"/>
        <v>2095.62</v>
      </c>
      <c r="L178" s="20">
        <v>100</v>
      </c>
      <c r="M178" s="104">
        <v>2156.19</v>
      </c>
      <c r="N178" s="20">
        <f t="shared" si="18"/>
        <v>102.89</v>
      </c>
      <c r="O178" s="19"/>
      <c r="P178" s="19"/>
      <c r="Q178" s="20"/>
    </row>
    <row r="179" spans="1:18" ht="31.5">
      <c r="A179" s="70" t="s">
        <v>189</v>
      </c>
      <c r="B179" s="134">
        <v>90</v>
      </c>
      <c r="C179" s="182">
        <f t="shared" si="25"/>
        <v>44183</v>
      </c>
      <c r="D179" s="145" t="s">
        <v>194</v>
      </c>
      <c r="E179" s="77" t="s">
        <v>94</v>
      </c>
      <c r="F179" s="151" t="s">
        <v>95</v>
      </c>
      <c r="G179" s="68" t="s">
        <v>2</v>
      </c>
      <c r="H179" s="105">
        <v>2436.8200000000002</v>
      </c>
      <c r="I179" s="105">
        <v>2522.54</v>
      </c>
      <c r="J179" s="20">
        <f t="shared" si="17"/>
        <v>103.52</v>
      </c>
      <c r="K179" s="20">
        <f t="shared" si="26"/>
        <v>2522.54</v>
      </c>
      <c r="L179" s="20">
        <v>100</v>
      </c>
      <c r="M179" s="20">
        <v>2589.02</v>
      </c>
      <c r="N179" s="20">
        <f t="shared" si="18"/>
        <v>102.64</v>
      </c>
      <c r="O179" s="19">
        <v>113.13</v>
      </c>
      <c r="P179" s="82">
        <f>[1]Смета!$AO$135</f>
        <v>289.14</v>
      </c>
      <c r="Q179" s="52" t="s">
        <v>174</v>
      </c>
    </row>
    <row r="180" spans="1:18" ht="18" customHeight="1">
      <c r="A180" s="70" t="s">
        <v>189</v>
      </c>
      <c r="B180" s="134"/>
      <c r="C180" s="182"/>
      <c r="D180" s="146"/>
      <c r="E180" s="77" t="s">
        <v>94</v>
      </c>
      <c r="F180" s="151"/>
      <c r="G180" s="68" t="s">
        <v>1</v>
      </c>
      <c r="H180" s="105">
        <v>2436.8200000000002</v>
      </c>
      <c r="I180" s="105">
        <f>I179</f>
        <v>2522.54</v>
      </c>
      <c r="J180" s="20">
        <f t="shared" si="17"/>
        <v>103.52</v>
      </c>
      <c r="K180" s="20">
        <f t="shared" si="26"/>
        <v>2522.54</v>
      </c>
      <c r="L180" s="20">
        <v>100</v>
      </c>
      <c r="M180" s="20">
        <v>2589.02</v>
      </c>
      <c r="N180" s="20">
        <f t="shared" si="18"/>
        <v>102.64</v>
      </c>
      <c r="O180" s="19"/>
      <c r="P180" s="82"/>
      <c r="Q180" s="52"/>
    </row>
    <row r="181" spans="1:18" ht="31.5">
      <c r="A181" s="70" t="s">
        <v>189</v>
      </c>
      <c r="B181" s="134">
        <v>91</v>
      </c>
      <c r="C181" s="182">
        <f>C179</f>
        <v>44183</v>
      </c>
      <c r="D181" s="100" t="s">
        <v>195</v>
      </c>
      <c r="E181" s="40" t="s">
        <v>42</v>
      </c>
      <c r="F181" s="151" t="s">
        <v>96</v>
      </c>
      <c r="G181" s="68" t="s">
        <v>60</v>
      </c>
      <c r="H181" s="105">
        <v>1244.9000000000001</v>
      </c>
      <c r="I181" s="105">
        <v>1271.31</v>
      </c>
      <c r="J181" s="20">
        <f t="shared" si="17"/>
        <v>102.12</v>
      </c>
      <c r="K181" s="20">
        <f t="shared" si="26"/>
        <v>1271.31</v>
      </c>
      <c r="L181" s="20">
        <v>100</v>
      </c>
      <c r="M181" s="104">
        <v>1334.89</v>
      </c>
      <c r="N181" s="20">
        <f t="shared" si="18"/>
        <v>105</v>
      </c>
      <c r="O181" s="19">
        <v>8296.48</v>
      </c>
      <c r="P181" s="32">
        <v>10811.15</v>
      </c>
      <c r="Q181" s="52" t="s">
        <v>174</v>
      </c>
    </row>
    <row r="182" spans="1:18" ht="47.25" customHeight="1">
      <c r="A182" s="70" t="s">
        <v>189</v>
      </c>
      <c r="B182" s="134"/>
      <c r="C182" s="182"/>
      <c r="D182" s="100"/>
      <c r="E182" s="40" t="s">
        <v>42</v>
      </c>
      <c r="F182" s="151"/>
      <c r="G182" s="68" t="s">
        <v>50</v>
      </c>
      <c r="H182" s="105">
        <v>1493.88</v>
      </c>
      <c r="I182" s="105">
        <f>I181*1.2</f>
        <v>1525.57</v>
      </c>
      <c r="J182" s="20">
        <f t="shared" si="17"/>
        <v>102.12</v>
      </c>
      <c r="K182" s="20">
        <f t="shared" si="26"/>
        <v>1525.57</v>
      </c>
      <c r="L182" s="20">
        <v>100</v>
      </c>
      <c r="M182" s="50">
        <f>M181*1.2</f>
        <v>1601.87</v>
      </c>
      <c r="N182" s="20">
        <f t="shared" si="18"/>
        <v>105</v>
      </c>
      <c r="O182" s="85"/>
      <c r="P182" s="32"/>
      <c r="Q182" s="50"/>
    </row>
    <row r="183" spans="1:18" ht="18" customHeight="1">
      <c r="A183" s="70" t="s">
        <v>189</v>
      </c>
      <c r="B183" s="133">
        <v>92</v>
      </c>
      <c r="C183" s="182">
        <f>C181</f>
        <v>44183</v>
      </c>
      <c r="D183" s="145" t="s">
        <v>196</v>
      </c>
      <c r="E183" s="40" t="s">
        <v>44</v>
      </c>
      <c r="F183" s="151" t="s">
        <v>97</v>
      </c>
      <c r="G183" s="68" t="s">
        <v>60</v>
      </c>
      <c r="H183" s="105">
        <v>2519.41</v>
      </c>
      <c r="I183" s="105">
        <v>2660.49</v>
      </c>
      <c r="J183" s="20">
        <f t="shared" si="17"/>
        <v>105.6</v>
      </c>
      <c r="K183" s="20">
        <f t="shared" si="26"/>
        <v>2660.49</v>
      </c>
      <c r="L183" s="20">
        <v>100</v>
      </c>
      <c r="M183" s="20">
        <f>M184</f>
        <v>2715.64</v>
      </c>
      <c r="N183" s="20">
        <f t="shared" si="18"/>
        <v>102.07</v>
      </c>
      <c r="O183" s="85">
        <v>187.34200000000001</v>
      </c>
      <c r="P183" s="32">
        <f>[2]Смета!$BG$141</f>
        <v>503.59</v>
      </c>
      <c r="Q183" s="20"/>
    </row>
    <row r="184" spans="1:18" ht="19.5" customHeight="1">
      <c r="A184" s="70" t="s">
        <v>189</v>
      </c>
      <c r="B184" s="133"/>
      <c r="C184" s="182"/>
      <c r="D184" s="146"/>
      <c r="E184" s="40" t="s">
        <v>44</v>
      </c>
      <c r="F184" s="151"/>
      <c r="G184" s="68" t="s">
        <v>50</v>
      </c>
      <c r="H184" s="105">
        <v>2519.41</v>
      </c>
      <c r="I184" s="105">
        <f>I183</f>
        <v>2660.49</v>
      </c>
      <c r="J184" s="20">
        <f t="shared" si="17"/>
        <v>105.6</v>
      </c>
      <c r="K184" s="20">
        <f t="shared" si="26"/>
        <v>2660.49</v>
      </c>
      <c r="L184" s="20">
        <v>100</v>
      </c>
      <c r="M184" s="20">
        <v>2715.64</v>
      </c>
      <c r="N184" s="20">
        <f t="shared" si="18"/>
        <v>102.07</v>
      </c>
      <c r="O184" s="83"/>
      <c r="P184" s="84"/>
      <c r="Q184" s="20"/>
    </row>
    <row r="185" spans="1:18" ht="31.5">
      <c r="A185" s="70" t="s">
        <v>189</v>
      </c>
      <c r="B185" s="133">
        <v>93</v>
      </c>
      <c r="C185" s="182">
        <f>C183</f>
        <v>44183</v>
      </c>
      <c r="D185" s="145" t="s">
        <v>197</v>
      </c>
      <c r="E185" s="40" t="s">
        <v>36</v>
      </c>
      <c r="F185" s="151" t="s">
        <v>98</v>
      </c>
      <c r="G185" s="68" t="s">
        <v>2</v>
      </c>
      <c r="H185" s="105">
        <v>1917</v>
      </c>
      <c r="I185" s="105">
        <v>1976.88</v>
      </c>
      <c r="J185" s="20">
        <f t="shared" si="17"/>
        <v>103.12</v>
      </c>
      <c r="K185" s="20">
        <f t="shared" si="26"/>
        <v>1976.88</v>
      </c>
      <c r="L185" s="20">
        <v>100</v>
      </c>
      <c r="M185" s="104">
        <v>2025.73</v>
      </c>
      <c r="N185" s="20">
        <f t="shared" si="18"/>
        <v>102.47</v>
      </c>
      <c r="O185" s="19">
        <v>38555.800000000003</v>
      </c>
      <c r="P185" s="19">
        <v>77161.84</v>
      </c>
      <c r="Q185" s="20"/>
    </row>
    <row r="186" spans="1:18" ht="47.25" customHeight="1">
      <c r="A186" s="70" t="s">
        <v>189</v>
      </c>
      <c r="B186" s="133"/>
      <c r="C186" s="182"/>
      <c r="D186" s="146"/>
      <c r="E186" s="40" t="s">
        <v>36</v>
      </c>
      <c r="F186" s="151"/>
      <c r="G186" s="68" t="s">
        <v>1</v>
      </c>
      <c r="H186" s="105">
        <v>1917</v>
      </c>
      <c r="I186" s="105">
        <f>I185</f>
        <v>1976.88</v>
      </c>
      <c r="J186" s="20">
        <f t="shared" si="17"/>
        <v>103.12</v>
      </c>
      <c r="K186" s="20">
        <f t="shared" si="26"/>
        <v>1976.88</v>
      </c>
      <c r="L186" s="20">
        <v>100</v>
      </c>
      <c r="M186" s="104">
        <v>2025.73</v>
      </c>
      <c r="N186" s="20">
        <f t="shared" si="18"/>
        <v>102.47</v>
      </c>
      <c r="O186" s="19"/>
      <c r="P186" s="19"/>
      <c r="Q186" s="20"/>
    </row>
    <row r="187" spans="1:18" ht="31.5">
      <c r="A187" s="69" t="s">
        <v>48</v>
      </c>
      <c r="B187" s="134">
        <v>94</v>
      </c>
      <c r="C187" s="182">
        <f>C185</f>
        <v>44183</v>
      </c>
      <c r="D187" s="143" t="s">
        <v>355</v>
      </c>
      <c r="E187" s="68" t="s">
        <v>36</v>
      </c>
      <c r="F187" s="151" t="s">
        <v>99</v>
      </c>
      <c r="G187" s="68" t="s">
        <v>60</v>
      </c>
      <c r="H187" s="41">
        <v>1930.69</v>
      </c>
      <c r="I187" s="41">
        <v>1975.25</v>
      </c>
      <c r="J187" s="20">
        <f t="shared" si="17"/>
        <v>102.31</v>
      </c>
      <c r="K187" s="20">
        <v>1668.66</v>
      </c>
      <c r="L187" s="20">
        <v>84.43</v>
      </c>
      <c r="M187" s="104">
        <v>1706.14</v>
      </c>
      <c r="N187" s="20">
        <f t="shared" si="18"/>
        <v>102.25</v>
      </c>
      <c r="O187" s="47">
        <v>3489.1950000000002</v>
      </c>
      <c r="P187" s="21">
        <v>5887.67</v>
      </c>
      <c r="Q187" s="52" t="s">
        <v>173</v>
      </c>
    </row>
    <row r="188" spans="1:18" ht="47.25" customHeight="1">
      <c r="A188" s="69" t="s">
        <v>48</v>
      </c>
      <c r="B188" s="134"/>
      <c r="C188" s="182"/>
      <c r="D188" s="144"/>
      <c r="E188" s="68" t="s">
        <v>36</v>
      </c>
      <c r="F188" s="151"/>
      <c r="G188" s="68" t="s">
        <v>50</v>
      </c>
      <c r="H188" s="41">
        <v>1930.69</v>
      </c>
      <c r="I188" s="41">
        <v>1975.25</v>
      </c>
      <c r="J188" s="20">
        <f t="shared" si="17"/>
        <v>102.31</v>
      </c>
      <c r="K188" s="20">
        <v>1668.66</v>
      </c>
      <c r="L188" s="20">
        <v>84.43</v>
      </c>
      <c r="M188" s="104">
        <v>1706.14</v>
      </c>
      <c r="N188" s="20">
        <f t="shared" si="18"/>
        <v>102.25</v>
      </c>
      <c r="O188" s="47"/>
      <c r="P188" s="21"/>
      <c r="Q188" s="52"/>
      <c r="R188" s="26"/>
    </row>
    <row r="189" spans="1:18" ht="31.5">
      <c r="A189" s="69" t="s">
        <v>189</v>
      </c>
      <c r="B189" s="134">
        <v>95</v>
      </c>
      <c r="C189" s="182">
        <f>C187</f>
        <v>44183</v>
      </c>
      <c r="D189" s="145" t="s">
        <v>198</v>
      </c>
      <c r="E189" s="40" t="s">
        <v>100</v>
      </c>
      <c r="F189" s="151" t="s">
        <v>101</v>
      </c>
      <c r="G189" s="68" t="s">
        <v>60</v>
      </c>
      <c r="H189" s="41">
        <v>2683.81</v>
      </c>
      <c r="I189" s="41">
        <v>2777.85</v>
      </c>
      <c r="J189" s="20">
        <f t="shared" si="17"/>
        <v>103.5</v>
      </c>
      <c r="K189" s="20">
        <f t="shared" ref="K189:K194" si="27">I189</f>
        <v>2777.85</v>
      </c>
      <c r="L189" s="20">
        <v>100</v>
      </c>
      <c r="M189" s="20">
        <v>2839.66</v>
      </c>
      <c r="N189" s="20">
        <f t="shared" si="18"/>
        <v>102.23</v>
      </c>
      <c r="O189" s="19">
        <v>122.65</v>
      </c>
      <c r="P189" s="19">
        <v>344.49</v>
      </c>
      <c r="Q189" s="52" t="s">
        <v>174</v>
      </c>
    </row>
    <row r="190" spans="1:18" ht="15.75" customHeight="1">
      <c r="A190" s="69" t="s">
        <v>189</v>
      </c>
      <c r="B190" s="134"/>
      <c r="C190" s="182"/>
      <c r="D190" s="146"/>
      <c r="E190" s="40" t="s">
        <v>100</v>
      </c>
      <c r="F190" s="151"/>
      <c r="G190" s="68" t="s">
        <v>50</v>
      </c>
      <c r="H190" s="41">
        <v>2683.81</v>
      </c>
      <c r="I190" s="41">
        <f>I189</f>
        <v>2777.85</v>
      </c>
      <c r="J190" s="20">
        <f t="shared" si="17"/>
        <v>103.5</v>
      </c>
      <c r="K190" s="20">
        <f t="shared" si="27"/>
        <v>2777.85</v>
      </c>
      <c r="L190" s="20">
        <v>100</v>
      </c>
      <c r="M190" s="20">
        <v>2839.66</v>
      </c>
      <c r="N190" s="20">
        <f t="shared" si="18"/>
        <v>102.23</v>
      </c>
      <c r="O190" s="19"/>
      <c r="P190" s="19"/>
      <c r="Q190" s="20"/>
    </row>
    <row r="191" spans="1:18" ht="27.75" customHeight="1">
      <c r="A191" s="69" t="s">
        <v>189</v>
      </c>
      <c r="B191" s="143">
        <v>96</v>
      </c>
      <c r="C191" s="182">
        <f>C189</f>
        <v>44183</v>
      </c>
      <c r="D191" s="145" t="s">
        <v>199</v>
      </c>
      <c r="E191" s="40" t="s">
        <v>94</v>
      </c>
      <c r="F191" s="135" t="s">
        <v>102</v>
      </c>
      <c r="G191" s="68" t="s">
        <v>2</v>
      </c>
      <c r="H191" s="41">
        <v>2587.65</v>
      </c>
      <c r="I191" s="41">
        <v>2679.29</v>
      </c>
      <c r="J191" s="20">
        <f t="shared" si="17"/>
        <v>103.54</v>
      </c>
      <c r="K191" s="20">
        <f t="shared" si="27"/>
        <v>2679.29</v>
      </c>
      <c r="L191" s="20">
        <v>100</v>
      </c>
      <c r="M191" s="50">
        <v>2756.76</v>
      </c>
      <c r="N191" s="20">
        <f t="shared" si="18"/>
        <v>102.89</v>
      </c>
      <c r="O191" s="33">
        <v>216.04</v>
      </c>
      <c r="P191" s="32">
        <v>587.19000000000005</v>
      </c>
      <c r="Q191" s="50"/>
    </row>
    <row r="192" spans="1:18" ht="47.25" customHeight="1">
      <c r="A192" s="69" t="s">
        <v>189</v>
      </c>
      <c r="B192" s="144"/>
      <c r="C192" s="182"/>
      <c r="D192" s="146"/>
      <c r="E192" s="106" t="s">
        <v>94</v>
      </c>
      <c r="F192" s="136"/>
      <c r="G192" s="68" t="s">
        <v>1</v>
      </c>
      <c r="H192" s="41">
        <v>3105.18</v>
      </c>
      <c r="I192" s="41">
        <f>I191*1.2</f>
        <v>3215.15</v>
      </c>
      <c r="J192" s="20">
        <f t="shared" si="17"/>
        <v>103.54</v>
      </c>
      <c r="K192" s="20">
        <f t="shared" si="27"/>
        <v>3215.15</v>
      </c>
      <c r="L192" s="20">
        <v>100</v>
      </c>
      <c r="M192" s="20">
        <f>M191*1.2</f>
        <v>3308.11</v>
      </c>
      <c r="N192" s="20">
        <f t="shared" si="18"/>
        <v>102.89</v>
      </c>
      <c r="O192" s="19"/>
      <c r="P192" s="32"/>
      <c r="Q192" s="50"/>
    </row>
    <row r="193" spans="1:20" ht="19.5" customHeight="1">
      <c r="A193" s="77" t="s">
        <v>188</v>
      </c>
      <c r="B193" s="143">
        <v>97</v>
      </c>
      <c r="C193" s="182">
        <f>C191</f>
        <v>44183</v>
      </c>
      <c r="D193" s="143" t="s">
        <v>235</v>
      </c>
      <c r="E193" s="106" t="s">
        <v>94</v>
      </c>
      <c r="F193" s="158" t="s">
        <v>141</v>
      </c>
      <c r="G193" s="68" t="s">
        <v>60</v>
      </c>
      <c r="H193" s="20">
        <v>2662.96</v>
      </c>
      <c r="I193" s="20">
        <v>2662.96</v>
      </c>
      <c r="J193" s="20">
        <f t="shared" si="17"/>
        <v>100</v>
      </c>
      <c r="K193" s="20">
        <f t="shared" si="27"/>
        <v>2662.96</v>
      </c>
      <c r="L193" s="20">
        <v>100</v>
      </c>
      <c r="M193" s="104">
        <v>2662.96</v>
      </c>
      <c r="N193" s="20">
        <f t="shared" si="18"/>
        <v>100</v>
      </c>
      <c r="O193" s="19">
        <v>883.51</v>
      </c>
      <c r="P193" s="19">
        <v>2352.75</v>
      </c>
      <c r="Q193" s="20"/>
    </row>
    <row r="194" spans="1:20" ht="26.25" customHeight="1">
      <c r="A194" s="77" t="s">
        <v>188</v>
      </c>
      <c r="B194" s="144"/>
      <c r="C194" s="182"/>
      <c r="D194" s="144"/>
      <c r="E194" s="106" t="s">
        <v>94</v>
      </c>
      <c r="F194" s="159"/>
      <c r="G194" s="68" t="s">
        <v>50</v>
      </c>
      <c r="H194" s="20">
        <v>2662.96</v>
      </c>
      <c r="I194" s="20">
        <v>2662.96</v>
      </c>
      <c r="J194" s="20">
        <f t="shared" si="17"/>
        <v>100</v>
      </c>
      <c r="K194" s="20">
        <f t="shared" si="27"/>
        <v>2662.96</v>
      </c>
      <c r="L194" s="20">
        <v>100</v>
      </c>
      <c r="M194" s="104">
        <v>2662.96</v>
      </c>
      <c r="N194" s="20">
        <f t="shared" si="18"/>
        <v>100</v>
      </c>
      <c r="O194" s="19"/>
      <c r="P194" s="19"/>
      <c r="Q194" s="20"/>
    </row>
    <row r="195" spans="1:20" ht="72" customHeight="1">
      <c r="A195" s="74" t="s">
        <v>189</v>
      </c>
      <c r="B195" s="143">
        <v>98</v>
      </c>
      <c r="C195" s="182">
        <v>44307</v>
      </c>
      <c r="D195" s="145" t="s">
        <v>564</v>
      </c>
      <c r="E195" s="77" t="s">
        <v>36</v>
      </c>
      <c r="F195" s="152" t="s">
        <v>105</v>
      </c>
      <c r="G195" s="68" t="s">
        <v>2</v>
      </c>
      <c r="H195" s="105">
        <v>1935.51</v>
      </c>
      <c r="I195" s="105">
        <v>2004.03</v>
      </c>
      <c r="J195" s="20">
        <f t="shared" si="17"/>
        <v>103.54</v>
      </c>
      <c r="K195" s="41" t="s">
        <v>565</v>
      </c>
      <c r="L195" s="41" t="s">
        <v>567</v>
      </c>
      <c r="M195" s="104">
        <v>2380.35</v>
      </c>
      <c r="N195" s="20">
        <v>104.67</v>
      </c>
      <c r="O195" s="19">
        <v>765.79</v>
      </c>
      <c r="P195" s="19">
        <v>1572.96</v>
      </c>
      <c r="Q195" s="20"/>
    </row>
    <row r="196" spans="1:20" ht="66" customHeight="1">
      <c r="A196" s="70" t="s">
        <v>189</v>
      </c>
      <c r="B196" s="144"/>
      <c r="C196" s="182"/>
      <c r="D196" s="146"/>
      <c r="E196" s="77" t="s">
        <v>36</v>
      </c>
      <c r="F196" s="152"/>
      <c r="G196" s="68" t="s">
        <v>1</v>
      </c>
      <c r="H196" s="105">
        <v>2322.61</v>
      </c>
      <c r="I196" s="105">
        <f>I195*1.2</f>
        <v>2404.84</v>
      </c>
      <c r="J196" s="20">
        <f t="shared" si="17"/>
        <v>103.54</v>
      </c>
      <c r="K196" s="41" t="s">
        <v>566</v>
      </c>
      <c r="L196" s="41" t="s">
        <v>568</v>
      </c>
      <c r="M196" s="20">
        <v>2380.35</v>
      </c>
      <c r="N196" s="20">
        <v>104.67</v>
      </c>
      <c r="O196" s="19"/>
      <c r="P196" s="19"/>
      <c r="Q196" s="20"/>
    </row>
    <row r="197" spans="1:20" ht="31.5">
      <c r="A197" s="69" t="s">
        <v>187</v>
      </c>
      <c r="B197" s="133">
        <v>99</v>
      </c>
      <c r="C197" s="182">
        <f>C195</f>
        <v>44307</v>
      </c>
      <c r="D197" s="143" t="s">
        <v>220</v>
      </c>
      <c r="E197" s="40" t="s">
        <v>36</v>
      </c>
      <c r="F197" s="151" t="s">
        <v>570</v>
      </c>
      <c r="G197" s="68" t="s">
        <v>2</v>
      </c>
      <c r="H197" s="105">
        <v>1686.11</v>
      </c>
      <c r="I197" s="105">
        <v>1718.12</v>
      </c>
      <c r="J197" s="20">
        <f>I197/H197*100</f>
        <v>101.9</v>
      </c>
      <c r="K197" s="20">
        <v>1588.68</v>
      </c>
      <c r="L197" s="20">
        <f>K197/1718.12*100</f>
        <v>92.47</v>
      </c>
      <c r="M197" s="104">
        <v>1619.73</v>
      </c>
      <c r="N197" s="20">
        <f t="shared" ref="N197:N241" si="28">M197/K197*100</f>
        <v>101.95</v>
      </c>
      <c r="O197" s="21">
        <v>19298.849999999999</v>
      </c>
      <c r="P197" s="21">
        <v>30959.33</v>
      </c>
      <c r="Q197" s="52" t="s">
        <v>173</v>
      </c>
    </row>
    <row r="198" spans="1:20" ht="31.5">
      <c r="A198" s="69" t="s">
        <v>187</v>
      </c>
      <c r="B198" s="133"/>
      <c r="C198" s="182"/>
      <c r="D198" s="144"/>
      <c r="E198" s="40" t="s">
        <v>36</v>
      </c>
      <c r="F198" s="151"/>
      <c r="G198" s="68" t="s">
        <v>1</v>
      </c>
      <c r="H198" s="105">
        <f>H197*1.2</f>
        <v>2023.33</v>
      </c>
      <c r="I198" s="105">
        <f>I197*1.2</f>
        <v>2061.7399999999998</v>
      </c>
      <c r="J198" s="20">
        <f>I198/H198*100</f>
        <v>101.9</v>
      </c>
      <c r="K198" s="20">
        <f>K197*1.2</f>
        <v>1906.42</v>
      </c>
      <c r="L198" s="20">
        <f>K198/2061.74*100</f>
        <v>92.47</v>
      </c>
      <c r="M198" s="20">
        <f>M197*1.2</f>
        <v>1943.68</v>
      </c>
      <c r="N198" s="20">
        <f t="shared" si="28"/>
        <v>101.95</v>
      </c>
      <c r="O198" s="21"/>
      <c r="P198" s="21"/>
      <c r="Q198" s="52" t="s">
        <v>184</v>
      </c>
      <c r="R198" s="26"/>
      <c r="S198" s="26"/>
      <c r="T198" s="26"/>
    </row>
    <row r="199" spans="1:20" ht="33" customHeight="1">
      <c r="A199" s="69" t="s">
        <v>188</v>
      </c>
      <c r="B199" s="145">
        <v>100</v>
      </c>
      <c r="C199" s="182">
        <f>C197</f>
        <v>44307</v>
      </c>
      <c r="D199" s="143" t="s">
        <v>236</v>
      </c>
      <c r="E199" s="107" t="s">
        <v>36</v>
      </c>
      <c r="F199" s="163" t="s">
        <v>186</v>
      </c>
      <c r="G199" s="68" t="s">
        <v>2</v>
      </c>
      <c r="H199" s="20">
        <v>2038.52</v>
      </c>
      <c r="I199" s="20">
        <v>2089.48</v>
      </c>
      <c r="J199" s="20">
        <f t="shared" ref="J199:J241" si="29">I199/H199*100</f>
        <v>102.5</v>
      </c>
      <c r="K199" s="20">
        <v>2070.64</v>
      </c>
      <c r="L199" s="20">
        <f>K199/2089.48*100</f>
        <v>99.1</v>
      </c>
      <c r="M199" s="20">
        <v>2070.64</v>
      </c>
      <c r="N199" s="20">
        <f t="shared" si="28"/>
        <v>100</v>
      </c>
      <c r="O199" s="21">
        <v>44275.199999999997</v>
      </c>
      <c r="P199" s="21">
        <v>91678.14</v>
      </c>
      <c r="Q199" s="52" t="s">
        <v>185</v>
      </c>
    </row>
    <row r="200" spans="1:20" ht="36.6" customHeight="1">
      <c r="A200" s="69" t="s">
        <v>188</v>
      </c>
      <c r="B200" s="146"/>
      <c r="C200" s="182"/>
      <c r="D200" s="144"/>
      <c r="E200" s="107" t="s">
        <v>36</v>
      </c>
      <c r="F200" s="163"/>
      <c r="G200" s="68" t="s">
        <v>1</v>
      </c>
      <c r="H200" s="20">
        <v>2446.2199999999998</v>
      </c>
      <c r="I200" s="20">
        <v>2507.38</v>
      </c>
      <c r="J200" s="20">
        <f t="shared" si="29"/>
        <v>102.5</v>
      </c>
      <c r="K200" s="20">
        <v>2484.77</v>
      </c>
      <c r="L200" s="20">
        <f>K200/2507.381*100</f>
        <v>99.1</v>
      </c>
      <c r="M200" s="20">
        <v>2484.77</v>
      </c>
      <c r="N200" s="20">
        <f t="shared" si="28"/>
        <v>100</v>
      </c>
      <c r="O200" s="21"/>
      <c r="P200" s="21"/>
      <c r="Q200" s="20"/>
    </row>
    <row r="201" spans="1:20" ht="15.75" customHeight="1">
      <c r="A201" s="81" t="s">
        <v>189</v>
      </c>
      <c r="B201" s="143">
        <v>101</v>
      </c>
      <c r="C201" s="180">
        <f>C199</f>
        <v>44307</v>
      </c>
      <c r="D201" s="145" t="s">
        <v>200</v>
      </c>
      <c r="E201" s="107" t="s">
        <v>36</v>
      </c>
      <c r="F201" s="154" t="s">
        <v>106</v>
      </c>
      <c r="G201" s="68" t="s">
        <v>60</v>
      </c>
      <c r="H201" s="20">
        <v>1135.1500000000001</v>
      </c>
      <c r="I201" s="20">
        <v>1158.7</v>
      </c>
      <c r="J201" s="20">
        <f t="shared" si="29"/>
        <v>102.07</v>
      </c>
      <c r="K201" s="20">
        <f t="shared" ref="K201:K218" si="30">I201</f>
        <v>1158.7</v>
      </c>
      <c r="L201" s="20">
        <v>100</v>
      </c>
      <c r="M201" s="104">
        <v>1192.71</v>
      </c>
      <c r="N201" s="20">
        <f t="shared" si="28"/>
        <v>102.94</v>
      </c>
      <c r="O201" s="19">
        <v>5050.1400000000003</v>
      </c>
      <c r="P201" s="19">
        <v>5937.48</v>
      </c>
      <c r="Q201" s="20"/>
    </row>
    <row r="202" spans="1:20" ht="15.75" customHeight="1">
      <c r="A202" s="81" t="s">
        <v>189</v>
      </c>
      <c r="B202" s="144"/>
      <c r="C202" s="181"/>
      <c r="D202" s="146"/>
      <c r="E202" s="107" t="s">
        <v>36</v>
      </c>
      <c r="F202" s="155"/>
      <c r="G202" s="68" t="s">
        <v>104</v>
      </c>
      <c r="H202" s="20">
        <v>1135.1500000000001</v>
      </c>
      <c r="I202" s="20">
        <f>I201</f>
        <v>1158.7</v>
      </c>
      <c r="J202" s="20">
        <f t="shared" si="29"/>
        <v>102.07</v>
      </c>
      <c r="K202" s="20">
        <f t="shared" si="30"/>
        <v>1158.7</v>
      </c>
      <c r="L202" s="20">
        <v>100</v>
      </c>
      <c r="M202" s="104">
        <v>1192.71</v>
      </c>
      <c r="N202" s="20">
        <f t="shared" si="28"/>
        <v>102.94</v>
      </c>
      <c r="O202" s="19"/>
      <c r="P202" s="19"/>
      <c r="Q202" s="20"/>
    </row>
    <row r="203" spans="1:20" ht="24.75" customHeight="1">
      <c r="A203" s="81" t="s">
        <v>189</v>
      </c>
      <c r="B203" s="156">
        <v>102</v>
      </c>
      <c r="C203" s="182">
        <f>C201</f>
        <v>44307</v>
      </c>
      <c r="D203" s="145" t="s">
        <v>201</v>
      </c>
      <c r="E203" s="107" t="s">
        <v>36</v>
      </c>
      <c r="F203" s="158" t="s">
        <v>107</v>
      </c>
      <c r="G203" s="68" t="s">
        <v>60</v>
      </c>
      <c r="H203" s="20">
        <v>1888.27</v>
      </c>
      <c r="I203" s="20">
        <v>1942.28</v>
      </c>
      <c r="J203" s="20">
        <f t="shared" si="29"/>
        <v>102.86</v>
      </c>
      <c r="K203" s="20">
        <f t="shared" si="30"/>
        <v>1942.28</v>
      </c>
      <c r="L203" s="20">
        <v>100</v>
      </c>
      <c r="M203" s="110">
        <f>'[3]4-6 кот.40'!$AL$125</f>
        <v>1999.01</v>
      </c>
      <c r="N203" s="20">
        <f t="shared" si="28"/>
        <v>102.92</v>
      </c>
      <c r="O203" s="19">
        <v>523.73</v>
      </c>
      <c r="P203" s="19">
        <v>1032.08</v>
      </c>
      <c r="Q203" s="20"/>
    </row>
    <row r="204" spans="1:20" ht="22.5" customHeight="1">
      <c r="A204" s="81" t="s">
        <v>189</v>
      </c>
      <c r="B204" s="157"/>
      <c r="C204" s="182"/>
      <c r="D204" s="146"/>
      <c r="E204" s="107" t="s">
        <v>36</v>
      </c>
      <c r="F204" s="158"/>
      <c r="G204" s="68" t="s">
        <v>104</v>
      </c>
      <c r="H204" s="20">
        <v>2265.92</v>
      </c>
      <c r="I204" s="20">
        <f>I203*1.2</f>
        <v>2330.7399999999998</v>
      </c>
      <c r="J204" s="20">
        <f t="shared" si="29"/>
        <v>102.86</v>
      </c>
      <c r="K204" s="20">
        <f t="shared" si="30"/>
        <v>2330.7399999999998</v>
      </c>
      <c r="L204" s="20">
        <v>100</v>
      </c>
      <c r="M204" s="20">
        <f>M203*1.2</f>
        <v>2398.81</v>
      </c>
      <c r="N204" s="20">
        <f t="shared" si="28"/>
        <v>102.92</v>
      </c>
      <c r="O204" s="19"/>
      <c r="P204" s="19"/>
      <c r="Q204" s="20"/>
    </row>
    <row r="205" spans="1:20" ht="24.75" customHeight="1">
      <c r="A205" s="81" t="s">
        <v>189</v>
      </c>
      <c r="B205" s="161">
        <v>103</v>
      </c>
      <c r="C205" s="182">
        <f>C203</f>
        <v>44307</v>
      </c>
      <c r="D205" s="145" t="s">
        <v>201</v>
      </c>
      <c r="E205" s="107" t="s">
        <v>42</v>
      </c>
      <c r="F205" s="158" t="s">
        <v>108</v>
      </c>
      <c r="G205" s="68" t="s">
        <v>60</v>
      </c>
      <c r="H205" s="20">
        <v>2022.47</v>
      </c>
      <c r="I205" s="20">
        <v>2077.67</v>
      </c>
      <c r="J205" s="20">
        <f t="shared" si="29"/>
        <v>102.73</v>
      </c>
      <c r="K205" s="20">
        <f t="shared" si="30"/>
        <v>2077.67</v>
      </c>
      <c r="L205" s="20">
        <v>100</v>
      </c>
      <c r="M205" s="50">
        <v>2178.66</v>
      </c>
      <c r="N205" s="20">
        <f t="shared" si="28"/>
        <v>104.86</v>
      </c>
      <c r="O205" s="19">
        <v>1497.75</v>
      </c>
      <c r="P205" s="32">
        <v>3187.45</v>
      </c>
      <c r="Q205" s="50"/>
    </row>
    <row r="206" spans="1:20" ht="20.25" customHeight="1">
      <c r="A206" s="81" t="s">
        <v>189</v>
      </c>
      <c r="B206" s="162"/>
      <c r="C206" s="182"/>
      <c r="D206" s="146"/>
      <c r="E206" s="107" t="s">
        <v>42</v>
      </c>
      <c r="F206" s="158"/>
      <c r="G206" s="68" t="s">
        <v>104</v>
      </c>
      <c r="H206" s="20">
        <v>2426.96</v>
      </c>
      <c r="I206" s="20">
        <f>I205*1.2</f>
        <v>2493.1999999999998</v>
      </c>
      <c r="J206" s="20">
        <f t="shared" si="29"/>
        <v>102.73</v>
      </c>
      <c r="K206" s="20">
        <f t="shared" si="30"/>
        <v>2493.1999999999998</v>
      </c>
      <c r="L206" s="20">
        <v>100</v>
      </c>
      <c r="M206" s="20">
        <f>M205*1.2</f>
        <v>2614.39</v>
      </c>
      <c r="N206" s="20">
        <f t="shared" si="28"/>
        <v>104.86</v>
      </c>
      <c r="O206" s="19"/>
      <c r="P206" s="32"/>
      <c r="Q206" s="50"/>
    </row>
    <row r="207" spans="1:20" ht="30" customHeight="1">
      <c r="A207" s="81" t="s">
        <v>189</v>
      </c>
      <c r="B207" s="160">
        <v>104</v>
      </c>
      <c r="C207" s="182">
        <f>C205</f>
        <v>44307</v>
      </c>
      <c r="D207" s="145" t="s">
        <v>201</v>
      </c>
      <c r="E207" s="107" t="s">
        <v>55</v>
      </c>
      <c r="F207" s="158" t="s">
        <v>109</v>
      </c>
      <c r="G207" s="68" t="s">
        <v>60</v>
      </c>
      <c r="H207" s="20">
        <v>1871.22</v>
      </c>
      <c r="I207" s="20">
        <v>1936.92</v>
      </c>
      <c r="J207" s="20">
        <f t="shared" si="29"/>
        <v>103.51</v>
      </c>
      <c r="K207" s="20">
        <f t="shared" si="30"/>
        <v>1936.92</v>
      </c>
      <c r="L207" s="20">
        <v>100</v>
      </c>
      <c r="M207" s="104">
        <v>2001.87</v>
      </c>
      <c r="N207" s="20">
        <f t="shared" si="28"/>
        <v>103.35</v>
      </c>
      <c r="O207" s="18">
        <v>4798.55</v>
      </c>
      <c r="P207" s="18">
        <v>9450.24</v>
      </c>
      <c r="Q207" s="20"/>
    </row>
    <row r="208" spans="1:20" ht="21" customHeight="1">
      <c r="A208" s="81" t="s">
        <v>189</v>
      </c>
      <c r="B208" s="160"/>
      <c r="C208" s="182"/>
      <c r="D208" s="146"/>
      <c r="E208" s="107" t="s">
        <v>55</v>
      </c>
      <c r="F208" s="158"/>
      <c r="G208" s="68" t="s">
        <v>104</v>
      </c>
      <c r="H208" s="20">
        <v>2245.46</v>
      </c>
      <c r="I208" s="20">
        <f>I207*1.2</f>
        <v>2324.3000000000002</v>
      </c>
      <c r="J208" s="20">
        <f t="shared" si="29"/>
        <v>103.51</v>
      </c>
      <c r="K208" s="20">
        <f t="shared" si="30"/>
        <v>2324.3000000000002</v>
      </c>
      <c r="L208" s="20">
        <v>100</v>
      </c>
      <c r="M208" s="50">
        <f>M207*1.2</f>
        <v>2402.2399999999998</v>
      </c>
      <c r="N208" s="50">
        <f t="shared" si="28"/>
        <v>103.35</v>
      </c>
      <c r="O208" s="32"/>
      <c r="P208" s="32"/>
      <c r="Q208" s="50"/>
    </row>
    <row r="209" spans="1:17" ht="22.5" customHeight="1">
      <c r="A209" s="81" t="s">
        <v>189</v>
      </c>
      <c r="B209" s="160">
        <v>105</v>
      </c>
      <c r="C209" s="182">
        <f>C207</f>
        <v>44307</v>
      </c>
      <c r="D209" s="145" t="s">
        <v>201</v>
      </c>
      <c r="E209" s="107" t="s">
        <v>55</v>
      </c>
      <c r="F209" s="158" t="s">
        <v>110</v>
      </c>
      <c r="G209" s="68" t="s">
        <v>60</v>
      </c>
      <c r="H209" s="20">
        <v>1848.46</v>
      </c>
      <c r="I209" s="20">
        <v>1913.33</v>
      </c>
      <c r="J209" s="20">
        <f t="shared" si="29"/>
        <v>103.51</v>
      </c>
      <c r="K209" s="20">
        <f t="shared" si="30"/>
        <v>1913.33</v>
      </c>
      <c r="L209" s="20">
        <v>100</v>
      </c>
      <c r="M209" s="104">
        <v>1963.66</v>
      </c>
      <c r="N209" s="20">
        <f t="shared" si="28"/>
        <v>102.63</v>
      </c>
      <c r="O209" s="19">
        <v>2133.69</v>
      </c>
      <c r="P209" s="19">
        <v>4136.1499999999996</v>
      </c>
      <c r="Q209" s="20"/>
    </row>
    <row r="210" spans="1:17" ht="26.25" customHeight="1">
      <c r="A210" s="81" t="s">
        <v>189</v>
      </c>
      <c r="B210" s="160"/>
      <c r="C210" s="182"/>
      <c r="D210" s="146"/>
      <c r="E210" s="107" t="s">
        <v>55</v>
      </c>
      <c r="F210" s="158"/>
      <c r="G210" s="68" t="s">
        <v>104</v>
      </c>
      <c r="H210" s="20">
        <v>2218.15</v>
      </c>
      <c r="I210" s="20">
        <f>I209*1.2</f>
        <v>2296</v>
      </c>
      <c r="J210" s="20">
        <f t="shared" si="29"/>
        <v>103.51</v>
      </c>
      <c r="K210" s="20">
        <f t="shared" si="30"/>
        <v>2296</v>
      </c>
      <c r="L210" s="20">
        <v>100</v>
      </c>
      <c r="M210" s="20">
        <f>M209*1.2</f>
        <v>2356.39</v>
      </c>
      <c r="N210" s="20">
        <f t="shared" si="28"/>
        <v>102.63</v>
      </c>
      <c r="O210" s="19"/>
      <c r="P210" s="19"/>
      <c r="Q210" s="20"/>
    </row>
    <row r="211" spans="1:17" ht="31.5">
      <c r="A211" s="81" t="s">
        <v>189</v>
      </c>
      <c r="B211" s="160">
        <v>106</v>
      </c>
      <c r="C211" s="182">
        <f>C209</f>
        <v>44307</v>
      </c>
      <c r="D211" s="145" t="s">
        <v>201</v>
      </c>
      <c r="E211" s="107" t="s">
        <v>57</v>
      </c>
      <c r="F211" s="158" t="s">
        <v>111</v>
      </c>
      <c r="G211" s="68" t="s">
        <v>60</v>
      </c>
      <c r="H211" s="20">
        <v>1638.17</v>
      </c>
      <c r="I211" s="20">
        <v>1696.15</v>
      </c>
      <c r="J211" s="20">
        <f t="shared" si="29"/>
        <v>103.54</v>
      </c>
      <c r="K211" s="20">
        <f t="shared" si="30"/>
        <v>1696.15</v>
      </c>
      <c r="L211" s="20">
        <v>100</v>
      </c>
      <c r="M211" s="104">
        <v>1787.61</v>
      </c>
      <c r="N211" s="20">
        <f t="shared" si="28"/>
        <v>105.39</v>
      </c>
      <c r="O211" s="19">
        <v>24544.03</v>
      </c>
      <c r="P211" s="19">
        <v>42752.7</v>
      </c>
      <c r="Q211" s="20"/>
    </row>
    <row r="212" spans="1:17" ht="22.5" customHeight="1">
      <c r="A212" s="81" t="s">
        <v>189</v>
      </c>
      <c r="B212" s="160"/>
      <c r="C212" s="182"/>
      <c r="D212" s="146"/>
      <c r="E212" s="107" t="s">
        <v>57</v>
      </c>
      <c r="F212" s="158"/>
      <c r="G212" s="68" t="s">
        <v>104</v>
      </c>
      <c r="H212" s="20">
        <v>1965.8</v>
      </c>
      <c r="I212" s="20">
        <f>I211*1.2</f>
        <v>2035.38</v>
      </c>
      <c r="J212" s="20">
        <f t="shared" si="29"/>
        <v>103.54</v>
      </c>
      <c r="K212" s="20">
        <f t="shared" si="30"/>
        <v>2035.38</v>
      </c>
      <c r="L212" s="20">
        <v>100</v>
      </c>
      <c r="M212" s="20">
        <f>M211*1.2</f>
        <v>2145.13</v>
      </c>
      <c r="N212" s="20">
        <f t="shared" si="28"/>
        <v>105.39</v>
      </c>
      <c r="O212" s="19"/>
      <c r="P212" s="19"/>
      <c r="Q212" s="20"/>
    </row>
    <row r="213" spans="1:17" ht="31.5">
      <c r="A213" s="81" t="s">
        <v>189</v>
      </c>
      <c r="B213" s="166">
        <v>107</v>
      </c>
      <c r="C213" s="182">
        <f>C211</f>
        <v>44307</v>
      </c>
      <c r="D213" s="145" t="s">
        <v>201</v>
      </c>
      <c r="E213" s="107" t="s">
        <v>90</v>
      </c>
      <c r="F213" s="158" t="s">
        <v>112</v>
      </c>
      <c r="G213" s="68" t="s">
        <v>60</v>
      </c>
      <c r="H213" s="20">
        <v>1822.01</v>
      </c>
      <c r="I213" s="20">
        <v>1924.04</v>
      </c>
      <c r="J213" s="20">
        <f t="shared" si="29"/>
        <v>105.6</v>
      </c>
      <c r="K213" s="20">
        <f t="shared" si="30"/>
        <v>1924.04</v>
      </c>
      <c r="L213" s="20">
        <v>100</v>
      </c>
      <c r="M213" s="50">
        <v>2031.78</v>
      </c>
      <c r="N213" s="20">
        <f t="shared" si="28"/>
        <v>105.6</v>
      </c>
      <c r="O213" s="19">
        <v>2421.23</v>
      </c>
      <c r="P213" s="19">
        <v>4788.9799999999996</v>
      </c>
      <c r="Q213" s="20"/>
    </row>
    <row r="214" spans="1:17" ht="30.75" customHeight="1">
      <c r="A214" s="81" t="s">
        <v>189</v>
      </c>
      <c r="B214" s="166"/>
      <c r="C214" s="182"/>
      <c r="D214" s="146"/>
      <c r="E214" s="107" t="s">
        <v>90</v>
      </c>
      <c r="F214" s="158"/>
      <c r="G214" s="68" t="s">
        <v>104</v>
      </c>
      <c r="H214" s="20">
        <v>2186.41</v>
      </c>
      <c r="I214" s="20">
        <f>I213*1.2</f>
        <v>2308.85</v>
      </c>
      <c r="J214" s="20">
        <f t="shared" si="29"/>
        <v>105.6</v>
      </c>
      <c r="K214" s="20">
        <f t="shared" si="30"/>
        <v>2308.85</v>
      </c>
      <c r="L214" s="20">
        <v>100</v>
      </c>
      <c r="M214" s="20">
        <f>M213*1.2</f>
        <v>2438.14</v>
      </c>
      <c r="N214" s="20">
        <f t="shared" si="28"/>
        <v>105.6</v>
      </c>
      <c r="O214" s="19"/>
      <c r="P214" s="19"/>
      <c r="Q214" s="20"/>
    </row>
    <row r="215" spans="1:17" ht="31.5">
      <c r="A215" s="81" t="s">
        <v>189</v>
      </c>
      <c r="B215" s="160">
        <v>108</v>
      </c>
      <c r="C215" s="182">
        <f>C213</f>
        <v>44307</v>
      </c>
      <c r="D215" s="145" t="s">
        <v>201</v>
      </c>
      <c r="E215" s="107" t="s">
        <v>39</v>
      </c>
      <c r="F215" s="158" t="s">
        <v>113</v>
      </c>
      <c r="G215" s="68" t="s">
        <v>60</v>
      </c>
      <c r="H215" s="20">
        <v>1874.62</v>
      </c>
      <c r="I215" s="20">
        <v>1940</v>
      </c>
      <c r="J215" s="20">
        <f t="shared" si="29"/>
        <v>103.49</v>
      </c>
      <c r="K215" s="20">
        <f t="shared" si="30"/>
        <v>1940</v>
      </c>
      <c r="L215" s="20">
        <v>100</v>
      </c>
      <c r="M215" s="104">
        <v>2003.68</v>
      </c>
      <c r="N215" s="20">
        <f t="shared" si="28"/>
        <v>103.28</v>
      </c>
      <c r="O215" s="19">
        <v>6041.47</v>
      </c>
      <c r="P215" s="19">
        <v>11912.82</v>
      </c>
      <c r="Q215" s="20"/>
    </row>
    <row r="216" spans="1:17" ht="24" customHeight="1">
      <c r="A216" s="81" t="s">
        <v>189</v>
      </c>
      <c r="B216" s="160"/>
      <c r="C216" s="182"/>
      <c r="D216" s="146"/>
      <c r="E216" s="107" t="s">
        <v>39</v>
      </c>
      <c r="F216" s="158"/>
      <c r="G216" s="68" t="s">
        <v>104</v>
      </c>
      <c r="H216" s="20">
        <v>2249.54</v>
      </c>
      <c r="I216" s="20">
        <f>I215*1.2</f>
        <v>2328</v>
      </c>
      <c r="J216" s="20">
        <f t="shared" si="29"/>
        <v>103.49</v>
      </c>
      <c r="K216" s="20">
        <f t="shared" si="30"/>
        <v>2328</v>
      </c>
      <c r="L216" s="20">
        <v>100</v>
      </c>
      <c r="M216" s="20">
        <f>M215*1.2</f>
        <v>2404.42</v>
      </c>
      <c r="N216" s="20">
        <f t="shared" si="28"/>
        <v>103.28</v>
      </c>
      <c r="O216" s="19"/>
      <c r="P216" s="19"/>
      <c r="Q216" s="20"/>
    </row>
    <row r="217" spans="1:17" ht="22.5" customHeight="1">
      <c r="A217" s="81" t="s">
        <v>189</v>
      </c>
      <c r="B217" s="160">
        <v>109</v>
      </c>
      <c r="C217" s="182">
        <f>C215</f>
        <v>44307</v>
      </c>
      <c r="D217" s="145" t="s">
        <v>201</v>
      </c>
      <c r="E217" s="167" t="s">
        <v>115</v>
      </c>
      <c r="F217" s="158" t="s">
        <v>114</v>
      </c>
      <c r="G217" s="68" t="s">
        <v>60</v>
      </c>
      <c r="H217" s="20">
        <v>1327.57</v>
      </c>
      <c r="I217" s="20">
        <v>1374.03</v>
      </c>
      <c r="J217" s="20">
        <f t="shared" si="29"/>
        <v>103.5</v>
      </c>
      <c r="K217" s="20">
        <f t="shared" si="30"/>
        <v>1374.03</v>
      </c>
      <c r="L217" s="20">
        <v>100</v>
      </c>
      <c r="M217" s="104">
        <v>1442.22</v>
      </c>
      <c r="N217" s="20">
        <f t="shared" si="28"/>
        <v>104.96</v>
      </c>
      <c r="O217" s="32">
        <v>13390.52</v>
      </c>
      <c r="P217" s="19">
        <v>18855.5</v>
      </c>
      <c r="Q217" s="20"/>
    </row>
    <row r="218" spans="1:17" ht="20.25" customHeight="1">
      <c r="A218" s="81" t="s">
        <v>189</v>
      </c>
      <c r="B218" s="160"/>
      <c r="C218" s="182"/>
      <c r="D218" s="146"/>
      <c r="E218" s="167"/>
      <c r="F218" s="158"/>
      <c r="G218" s="68" t="s">
        <v>104</v>
      </c>
      <c r="H218" s="20">
        <v>1593.08</v>
      </c>
      <c r="I218" s="20">
        <f>I217*1.2</f>
        <v>1648.84</v>
      </c>
      <c r="J218" s="20">
        <f t="shared" si="29"/>
        <v>103.5</v>
      </c>
      <c r="K218" s="20">
        <f t="shared" si="30"/>
        <v>1648.84</v>
      </c>
      <c r="L218" s="20">
        <v>100</v>
      </c>
      <c r="M218" s="20">
        <f>M217*1.2</f>
        <v>1730.66</v>
      </c>
      <c r="N218" s="20">
        <f t="shared" si="28"/>
        <v>104.96</v>
      </c>
      <c r="O218" s="32"/>
      <c r="P218" s="19"/>
      <c r="Q218" s="20"/>
    </row>
    <row r="219" spans="1:17" ht="31.5">
      <c r="A219" s="81" t="s">
        <v>189</v>
      </c>
      <c r="B219" s="164">
        <v>110</v>
      </c>
      <c r="C219" s="182">
        <f>C217</f>
        <v>44307</v>
      </c>
      <c r="D219" s="145" t="s">
        <v>202</v>
      </c>
      <c r="E219" s="40" t="s">
        <v>36</v>
      </c>
      <c r="F219" s="151" t="s">
        <v>138</v>
      </c>
      <c r="G219" s="68" t="s">
        <v>60</v>
      </c>
      <c r="H219" s="105">
        <v>1584.83</v>
      </c>
      <c r="I219" s="105">
        <v>1633.51</v>
      </c>
      <c r="J219" s="20">
        <f t="shared" si="29"/>
        <v>103.07</v>
      </c>
      <c r="K219" s="20">
        <v>1409.52</v>
      </c>
      <c r="L219" s="20">
        <f>K219/1633.51*100</f>
        <v>86.29</v>
      </c>
      <c r="M219" s="20">
        <v>1444.6</v>
      </c>
      <c r="N219" s="20">
        <f t="shared" si="28"/>
        <v>102.49</v>
      </c>
      <c r="O219" s="21">
        <v>1656.06</v>
      </c>
      <c r="P219" s="21">
        <v>2363.3000000000002</v>
      </c>
      <c r="Q219" s="20" t="s">
        <v>177</v>
      </c>
    </row>
    <row r="220" spans="1:17" ht="27" customHeight="1">
      <c r="A220" s="81" t="s">
        <v>189</v>
      </c>
      <c r="B220" s="165"/>
      <c r="C220" s="182"/>
      <c r="D220" s="146"/>
      <c r="E220" s="40" t="s">
        <v>36</v>
      </c>
      <c r="F220" s="151"/>
      <c r="G220" s="68" t="s">
        <v>103</v>
      </c>
      <c r="H220" s="105">
        <v>1584.83</v>
      </c>
      <c r="I220" s="105">
        <f>I219</f>
        <v>1633.51</v>
      </c>
      <c r="J220" s="20">
        <f t="shared" si="29"/>
        <v>103.07</v>
      </c>
      <c r="K220" s="20">
        <v>1409.52</v>
      </c>
      <c r="L220" s="20">
        <f>K220/1633.51*100</f>
        <v>86.29</v>
      </c>
      <c r="M220" s="20">
        <v>1444.6</v>
      </c>
      <c r="N220" s="20">
        <f t="shared" si="28"/>
        <v>102.49</v>
      </c>
      <c r="O220" s="21"/>
      <c r="P220" s="21"/>
      <c r="Q220" s="20"/>
    </row>
    <row r="221" spans="1:17" s="35" customFormat="1" ht="26.25" customHeight="1">
      <c r="A221" s="81" t="s">
        <v>189</v>
      </c>
      <c r="B221" s="164">
        <v>111</v>
      </c>
      <c r="C221" s="182">
        <f t="shared" ref="C221" si="31">C219</f>
        <v>44307</v>
      </c>
      <c r="D221" s="145" t="s">
        <v>203</v>
      </c>
      <c r="E221" s="40" t="s">
        <v>36</v>
      </c>
      <c r="F221" s="135" t="s">
        <v>139</v>
      </c>
      <c r="G221" s="68" t="s">
        <v>60</v>
      </c>
      <c r="H221" s="105">
        <v>1462.81</v>
      </c>
      <c r="I221" s="105">
        <v>1491.19</v>
      </c>
      <c r="J221" s="20">
        <v>101.94</v>
      </c>
      <c r="K221" s="20">
        <v>1286.17</v>
      </c>
      <c r="L221" s="20">
        <f>K221/1491.19*100</f>
        <v>86.25</v>
      </c>
      <c r="M221" s="20">
        <v>1317.35</v>
      </c>
      <c r="N221" s="20">
        <v>102.42</v>
      </c>
      <c r="O221" s="21">
        <v>1734.99</v>
      </c>
      <c r="P221" s="21">
        <v>2258.54</v>
      </c>
      <c r="Q221" s="20" t="s">
        <v>178</v>
      </c>
    </row>
    <row r="222" spans="1:17" s="35" customFormat="1" ht="18.75" customHeight="1">
      <c r="A222" s="81" t="s">
        <v>189</v>
      </c>
      <c r="B222" s="165"/>
      <c r="C222" s="182"/>
      <c r="D222" s="146"/>
      <c r="E222" s="40" t="s">
        <v>36</v>
      </c>
      <c r="F222" s="136"/>
      <c r="G222" s="68" t="s">
        <v>104</v>
      </c>
      <c r="H222" s="105">
        <v>1462.81</v>
      </c>
      <c r="I222" s="105">
        <v>1491.19</v>
      </c>
      <c r="J222" s="20">
        <v>101.94</v>
      </c>
      <c r="K222" s="20">
        <v>1286.17</v>
      </c>
      <c r="L222" s="20">
        <f>K222/1491.19*100</f>
        <v>86.25</v>
      </c>
      <c r="M222" s="20">
        <v>1317.35</v>
      </c>
      <c r="N222" s="20">
        <v>102.42</v>
      </c>
      <c r="O222" s="21"/>
      <c r="P222" s="21"/>
      <c r="Q222" s="20"/>
    </row>
    <row r="223" spans="1:17" ht="28.5" customHeight="1">
      <c r="A223" s="16" t="s">
        <v>48</v>
      </c>
      <c r="B223" s="161">
        <v>112</v>
      </c>
      <c r="C223" s="182">
        <f t="shared" ref="C223" si="32">C221</f>
        <v>44307</v>
      </c>
      <c r="D223" s="134" t="s">
        <v>356</v>
      </c>
      <c r="E223" s="111" t="s">
        <v>36</v>
      </c>
      <c r="F223" s="168" t="s">
        <v>125</v>
      </c>
      <c r="G223" s="68" t="s">
        <v>2</v>
      </c>
      <c r="H223" s="105">
        <v>1856.37</v>
      </c>
      <c r="I223" s="105">
        <v>1857.98</v>
      </c>
      <c r="J223" s="20">
        <f t="shared" si="29"/>
        <v>100.09</v>
      </c>
      <c r="K223" s="20">
        <f t="shared" ref="K223:K231" si="33">I223</f>
        <v>1857.98</v>
      </c>
      <c r="L223" s="20">
        <v>100</v>
      </c>
      <c r="M223" s="20">
        <v>1872.13</v>
      </c>
      <c r="N223" s="20">
        <f t="shared" si="28"/>
        <v>100.76</v>
      </c>
      <c r="O223" s="45">
        <v>2770.4349999999999</v>
      </c>
      <c r="P223" s="32">
        <v>5167.0200000000004</v>
      </c>
      <c r="Q223" s="50"/>
    </row>
    <row r="224" spans="1:17" ht="32.25" customHeight="1">
      <c r="A224" s="16" t="s">
        <v>48</v>
      </c>
      <c r="B224" s="162"/>
      <c r="C224" s="182"/>
      <c r="D224" s="134"/>
      <c r="E224" s="111" t="s">
        <v>36</v>
      </c>
      <c r="F224" s="168"/>
      <c r="G224" s="68" t="s">
        <v>1</v>
      </c>
      <c r="H224" s="105">
        <v>2227.64</v>
      </c>
      <c r="I224" s="105">
        <v>2229.58</v>
      </c>
      <c r="J224" s="20">
        <f t="shared" si="29"/>
        <v>100.09</v>
      </c>
      <c r="K224" s="20">
        <f t="shared" si="33"/>
        <v>2229.58</v>
      </c>
      <c r="L224" s="20">
        <v>100</v>
      </c>
      <c r="M224" s="20">
        <f>M223*1.2</f>
        <v>2246.56</v>
      </c>
      <c r="N224" s="20">
        <f t="shared" si="28"/>
        <v>100.76</v>
      </c>
      <c r="O224" s="45"/>
      <c r="P224" s="32"/>
      <c r="Q224" s="50"/>
    </row>
    <row r="225" spans="1:17" ht="22.5" customHeight="1">
      <c r="A225" s="16" t="s">
        <v>48</v>
      </c>
      <c r="B225" s="145">
        <v>113</v>
      </c>
      <c r="C225" s="182">
        <f>C223</f>
        <v>44307</v>
      </c>
      <c r="D225" s="134" t="s">
        <v>356</v>
      </c>
      <c r="E225" s="111" t="s">
        <v>36</v>
      </c>
      <c r="F225" s="168" t="s">
        <v>126</v>
      </c>
      <c r="G225" s="68" t="s">
        <v>2</v>
      </c>
      <c r="H225" s="105">
        <v>1899.21</v>
      </c>
      <c r="I225" s="105">
        <v>1913.8</v>
      </c>
      <c r="J225" s="20">
        <f t="shared" si="29"/>
        <v>100.77</v>
      </c>
      <c r="K225" s="20">
        <f t="shared" si="33"/>
        <v>1913.8</v>
      </c>
      <c r="L225" s="20">
        <v>100</v>
      </c>
      <c r="M225" s="104">
        <v>1959.29</v>
      </c>
      <c r="N225" s="20">
        <f t="shared" si="28"/>
        <v>102.38</v>
      </c>
      <c r="O225" s="46">
        <v>855.62699999999995</v>
      </c>
      <c r="P225" s="32">
        <v>1656.96</v>
      </c>
      <c r="Q225" s="53" t="s">
        <v>174</v>
      </c>
    </row>
    <row r="226" spans="1:17" ht="41.25" customHeight="1">
      <c r="A226" s="16" t="s">
        <v>48</v>
      </c>
      <c r="B226" s="146"/>
      <c r="C226" s="182"/>
      <c r="D226" s="134"/>
      <c r="E226" s="111" t="s">
        <v>36</v>
      </c>
      <c r="F226" s="168"/>
      <c r="G226" s="68" t="s">
        <v>1</v>
      </c>
      <c r="H226" s="105">
        <v>2279.0500000000002</v>
      </c>
      <c r="I226" s="105">
        <v>2296.56</v>
      </c>
      <c r="J226" s="20">
        <f t="shared" si="29"/>
        <v>100.77</v>
      </c>
      <c r="K226" s="20">
        <f t="shared" si="33"/>
        <v>2296.56</v>
      </c>
      <c r="L226" s="20">
        <v>100</v>
      </c>
      <c r="M226" s="20">
        <f>M225*1.2</f>
        <v>2351.15</v>
      </c>
      <c r="N226" s="20">
        <f t="shared" si="28"/>
        <v>102.38</v>
      </c>
      <c r="O226" s="46"/>
      <c r="P226" s="32"/>
      <c r="Q226" s="50"/>
    </row>
    <row r="227" spans="1:17" ht="27.75" customHeight="1">
      <c r="A227" s="16" t="s">
        <v>48</v>
      </c>
      <c r="B227" s="143">
        <v>114</v>
      </c>
      <c r="C227" s="182">
        <f>C225</f>
        <v>44307</v>
      </c>
      <c r="D227" s="134" t="s">
        <v>356</v>
      </c>
      <c r="E227" s="111" t="s">
        <v>36</v>
      </c>
      <c r="F227" s="168" t="s">
        <v>127</v>
      </c>
      <c r="G227" s="68" t="s">
        <v>2</v>
      </c>
      <c r="H227" s="105">
        <v>1899.21</v>
      </c>
      <c r="I227" s="105">
        <v>1949.56</v>
      </c>
      <c r="J227" s="20">
        <f t="shared" si="29"/>
        <v>102.65</v>
      </c>
      <c r="K227" s="20">
        <f t="shared" si="33"/>
        <v>1949.56</v>
      </c>
      <c r="L227" s="20">
        <v>100</v>
      </c>
      <c r="M227" s="104">
        <v>1968.76</v>
      </c>
      <c r="N227" s="20">
        <f t="shared" si="28"/>
        <v>100.98</v>
      </c>
      <c r="O227" s="46">
        <v>665.08</v>
      </c>
      <c r="P227" s="32">
        <v>1286.72</v>
      </c>
      <c r="Q227" s="50"/>
    </row>
    <row r="228" spans="1:17" ht="33.75" customHeight="1">
      <c r="A228" s="16" t="s">
        <v>48</v>
      </c>
      <c r="B228" s="144"/>
      <c r="C228" s="182"/>
      <c r="D228" s="134"/>
      <c r="E228" s="111" t="s">
        <v>36</v>
      </c>
      <c r="F228" s="168"/>
      <c r="G228" s="68" t="s">
        <v>1</v>
      </c>
      <c r="H228" s="105">
        <v>2279.0500000000002</v>
      </c>
      <c r="I228" s="105">
        <v>2339.48</v>
      </c>
      <c r="J228" s="20">
        <f t="shared" si="29"/>
        <v>102.65</v>
      </c>
      <c r="K228" s="20">
        <f t="shared" si="33"/>
        <v>2339.48</v>
      </c>
      <c r="L228" s="20">
        <v>100</v>
      </c>
      <c r="M228" s="20">
        <v>2362.5100000000002</v>
      </c>
      <c r="N228" s="20">
        <f t="shared" si="28"/>
        <v>100.98</v>
      </c>
      <c r="O228" s="19"/>
      <c r="P228" s="18"/>
      <c r="Q228" s="20"/>
    </row>
    <row r="229" spans="1:17" s="5" customFormat="1" ht="57.75" customHeight="1">
      <c r="A229" s="16" t="s">
        <v>48</v>
      </c>
      <c r="B229" s="103">
        <v>115</v>
      </c>
      <c r="C229" s="183">
        <f>C227</f>
        <v>44307</v>
      </c>
      <c r="D229" s="101" t="s">
        <v>356</v>
      </c>
      <c r="E229" s="111" t="s">
        <v>36</v>
      </c>
      <c r="F229" s="40" t="s">
        <v>128</v>
      </c>
      <c r="G229" s="68" t="s">
        <v>2</v>
      </c>
      <c r="H229" s="105">
        <v>3260.57</v>
      </c>
      <c r="I229" s="105">
        <v>3338.07</v>
      </c>
      <c r="J229" s="20">
        <f t="shared" si="29"/>
        <v>102.38</v>
      </c>
      <c r="K229" s="20">
        <f t="shared" si="33"/>
        <v>3338.07</v>
      </c>
      <c r="L229" s="20">
        <v>100</v>
      </c>
      <c r="M229" s="104">
        <v>3440.34</v>
      </c>
      <c r="N229" s="20">
        <f t="shared" si="28"/>
        <v>103.06</v>
      </c>
      <c r="O229" s="18">
        <v>163.1</v>
      </c>
      <c r="P229" s="18">
        <v>552.78</v>
      </c>
      <c r="Q229" s="52" t="s">
        <v>174</v>
      </c>
    </row>
    <row r="230" spans="1:17" ht="27" customHeight="1">
      <c r="A230" s="16" t="s">
        <v>48</v>
      </c>
      <c r="B230" s="143">
        <v>116</v>
      </c>
      <c r="C230" s="182">
        <f>C229</f>
        <v>44307</v>
      </c>
      <c r="D230" s="134" t="s">
        <v>356</v>
      </c>
      <c r="E230" s="111" t="s">
        <v>36</v>
      </c>
      <c r="F230" s="168" t="s">
        <v>129</v>
      </c>
      <c r="G230" s="68" t="s">
        <v>2</v>
      </c>
      <c r="H230" s="105">
        <v>1779.43</v>
      </c>
      <c r="I230" s="105">
        <v>1841.71</v>
      </c>
      <c r="J230" s="20">
        <f t="shared" si="29"/>
        <v>103.5</v>
      </c>
      <c r="K230" s="20">
        <f t="shared" si="33"/>
        <v>1841.71</v>
      </c>
      <c r="L230" s="20">
        <v>100</v>
      </c>
      <c r="M230" s="20">
        <v>1891.05</v>
      </c>
      <c r="N230" s="20">
        <f t="shared" si="28"/>
        <v>102.68</v>
      </c>
      <c r="O230" s="24">
        <v>1851.7619999999999</v>
      </c>
      <c r="P230" s="19">
        <v>3456.09</v>
      </c>
      <c r="Q230" s="52" t="s">
        <v>174</v>
      </c>
    </row>
    <row r="231" spans="1:17" ht="33" customHeight="1">
      <c r="A231" s="16" t="s">
        <v>48</v>
      </c>
      <c r="B231" s="144"/>
      <c r="C231" s="182"/>
      <c r="D231" s="134"/>
      <c r="E231" s="111" t="s">
        <v>36</v>
      </c>
      <c r="F231" s="168"/>
      <c r="G231" s="68" t="s">
        <v>1</v>
      </c>
      <c r="H231" s="105">
        <v>2135.3200000000002</v>
      </c>
      <c r="I231" s="105">
        <v>2210.0500000000002</v>
      </c>
      <c r="J231" s="20">
        <f t="shared" si="29"/>
        <v>103.5</v>
      </c>
      <c r="K231" s="20">
        <f t="shared" si="33"/>
        <v>2210.0500000000002</v>
      </c>
      <c r="L231" s="20">
        <v>100</v>
      </c>
      <c r="M231" s="20">
        <f>M230*1.2</f>
        <v>2269.2600000000002</v>
      </c>
      <c r="N231" s="20">
        <f t="shared" si="28"/>
        <v>102.68</v>
      </c>
      <c r="O231" s="24"/>
      <c r="P231" s="19"/>
      <c r="Q231" s="52"/>
    </row>
    <row r="232" spans="1:17" s="35" customFormat="1" ht="25.5" customHeight="1">
      <c r="A232" s="16" t="s">
        <v>48</v>
      </c>
      <c r="B232" s="143">
        <v>117</v>
      </c>
      <c r="C232" s="182">
        <v>44183</v>
      </c>
      <c r="D232" s="143" t="s">
        <v>357</v>
      </c>
      <c r="E232" s="111" t="s">
        <v>36</v>
      </c>
      <c r="F232" s="168" t="s">
        <v>157</v>
      </c>
      <c r="G232" s="68" t="s">
        <v>2</v>
      </c>
      <c r="H232" s="112"/>
      <c r="I232" s="112"/>
      <c r="J232" s="20"/>
      <c r="K232" s="20">
        <v>1534.46</v>
      </c>
      <c r="L232" s="20">
        <v>100</v>
      </c>
      <c r="M232" s="104">
        <v>1560.15</v>
      </c>
      <c r="N232" s="20">
        <f t="shared" si="28"/>
        <v>101.67</v>
      </c>
      <c r="O232" s="19">
        <v>527.15</v>
      </c>
      <c r="P232" s="19">
        <v>815.66</v>
      </c>
      <c r="Q232" s="52" t="s">
        <v>174</v>
      </c>
    </row>
    <row r="233" spans="1:17" s="35" customFormat="1" ht="24" customHeight="1">
      <c r="A233" s="16" t="s">
        <v>48</v>
      </c>
      <c r="B233" s="144"/>
      <c r="C233" s="182"/>
      <c r="D233" s="144"/>
      <c r="E233" s="111" t="s">
        <v>36</v>
      </c>
      <c r="F233" s="168"/>
      <c r="G233" s="68" t="s">
        <v>1</v>
      </c>
      <c r="H233" s="112"/>
      <c r="I233" s="112"/>
      <c r="J233" s="20"/>
      <c r="K233" s="20">
        <v>1841.35</v>
      </c>
      <c r="L233" s="20">
        <v>100</v>
      </c>
      <c r="M233" s="104">
        <v>1872.18</v>
      </c>
      <c r="N233" s="20">
        <f t="shared" si="28"/>
        <v>101.67</v>
      </c>
      <c r="O233" s="19"/>
      <c r="P233" s="19"/>
      <c r="Q233" s="52"/>
    </row>
    <row r="234" spans="1:17" ht="33" customHeight="1">
      <c r="A234" s="16" t="s">
        <v>48</v>
      </c>
      <c r="B234" s="143">
        <v>118</v>
      </c>
      <c r="C234" s="182">
        <v>44183</v>
      </c>
      <c r="D234" s="143" t="s">
        <v>357</v>
      </c>
      <c r="E234" s="111" t="s">
        <v>36</v>
      </c>
      <c r="F234" s="168" t="s">
        <v>156</v>
      </c>
      <c r="G234" s="68" t="s">
        <v>2</v>
      </c>
      <c r="H234" s="112"/>
      <c r="I234" s="112"/>
      <c r="J234" s="20" t="e">
        <f t="shared" si="29"/>
        <v>#DIV/0!</v>
      </c>
      <c r="K234" s="20">
        <v>1861.84</v>
      </c>
      <c r="L234" s="20">
        <v>100</v>
      </c>
      <c r="M234" s="20">
        <v>1916.75</v>
      </c>
      <c r="N234" s="20">
        <f t="shared" si="28"/>
        <v>102.95</v>
      </c>
      <c r="O234" s="24">
        <v>928.32500000000005</v>
      </c>
      <c r="P234" s="19">
        <v>1753.88</v>
      </c>
      <c r="Q234" s="52" t="s">
        <v>174</v>
      </c>
    </row>
    <row r="235" spans="1:17" ht="33" customHeight="1">
      <c r="A235" s="16" t="s">
        <v>48</v>
      </c>
      <c r="B235" s="144"/>
      <c r="C235" s="182"/>
      <c r="D235" s="169"/>
      <c r="E235" s="111" t="s">
        <v>36</v>
      </c>
      <c r="F235" s="168"/>
      <c r="G235" s="68" t="s">
        <v>1</v>
      </c>
      <c r="H235" s="112"/>
      <c r="I235" s="112"/>
      <c r="J235" s="20" t="e">
        <f t="shared" si="29"/>
        <v>#DIV/0!</v>
      </c>
      <c r="K235" s="20">
        <f>K234*1.2</f>
        <v>2234.21</v>
      </c>
      <c r="L235" s="20">
        <v>100</v>
      </c>
      <c r="M235" s="20">
        <v>2300.1</v>
      </c>
      <c r="N235" s="20">
        <f t="shared" si="28"/>
        <v>102.95</v>
      </c>
      <c r="O235" s="24"/>
      <c r="P235" s="19"/>
      <c r="Q235" s="20"/>
    </row>
    <row r="236" spans="1:17" ht="27.75" customHeight="1">
      <c r="A236" s="16" t="s">
        <v>48</v>
      </c>
      <c r="B236" s="143">
        <v>119</v>
      </c>
      <c r="C236" s="182">
        <v>44183</v>
      </c>
      <c r="D236" s="133" t="s">
        <v>358</v>
      </c>
      <c r="E236" s="113" t="s">
        <v>36</v>
      </c>
      <c r="F236" s="151" t="s">
        <v>146</v>
      </c>
      <c r="G236" s="68" t="s">
        <v>2</v>
      </c>
      <c r="H236" s="105">
        <v>1610.98</v>
      </c>
      <c r="I236" s="105">
        <v>1659.6</v>
      </c>
      <c r="J236" s="20">
        <f t="shared" si="29"/>
        <v>103.02</v>
      </c>
      <c r="K236" s="20">
        <f>I236</f>
        <v>1659.6</v>
      </c>
      <c r="L236" s="20">
        <v>100</v>
      </c>
      <c r="M236" s="104">
        <v>1695.79</v>
      </c>
      <c r="N236" s="20">
        <f t="shared" si="28"/>
        <v>102.18</v>
      </c>
      <c r="O236" s="24">
        <v>1774.07</v>
      </c>
      <c r="P236" s="19">
        <v>2976.35</v>
      </c>
      <c r="Q236" s="20"/>
    </row>
    <row r="237" spans="1:17" ht="31.5">
      <c r="A237" s="16" t="s">
        <v>48</v>
      </c>
      <c r="B237" s="144"/>
      <c r="C237" s="182"/>
      <c r="D237" s="145"/>
      <c r="E237" s="114" t="s">
        <v>36</v>
      </c>
      <c r="F237" s="171"/>
      <c r="G237" s="102" t="s">
        <v>1</v>
      </c>
      <c r="H237" s="115">
        <v>1610.98</v>
      </c>
      <c r="I237" s="115">
        <v>1659.6</v>
      </c>
      <c r="J237" s="99">
        <f t="shared" si="29"/>
        <v>103.02</v>
      </c>
      <c r="K237" s="20">
        <f>I237</f>
        <v>1659.6</v>
      </c>
      <c r="L237" s="20">
        <v>100</v>
      </c>
      <c r="M237" s="104">
        <v>1695.79</v>
      </c>
      <c r="N237" s="20">
        <f t="shared" si="28"/>
        <v>102.18</v>
      </c>
      <c r="O237" s="24"/>
      <c r="P237" s="19"/>
      <c r="Q237" s="20"/>
    </row>
    <row r="238" spans="1:17" ht="22.5" customHeight="1">
      <c r="A238" s="16" t="s">
        <v>187</v>
      </c>
      <c r="B238" s="143">
        <v>120</v>
      </c>
      <c r="C238" s="182">
        <v>44183</v>
      </c>
      <c r="D238" s="145" t="s">
        <v>221</v>
      </c>
      <c r="E238" s="40" t="s">
        <v>36</v>
      </c>
      <c r="F238" s="151" t="s">
        <v>148</v>
      </c>
      <c r="G238" s="68" t="s">
        <v>2</v>
      </c>
      <c r="H238" s="105">
        <v>1656.13</v>
      </c>
      <c r="I238" s="105">
        <v>1706.7</v>
      </c>
      <c r="J238" s="20">
        <f t="shared" si="29"/>
        <v>103.05</v>
      </c>
      <c r="K238" s="20">
        <f>I238</f>
        <v>1706.7</v>
      </c>
      <c r="L238" s="20">
        <v>100</v>
      </c>
      <c r="M238" s="20">
        <v>1756.3</v>
      </c>
      <c r="N238" s="20">
        <f t="shared" si="28"/>
        <v>102.91</v>
      </c>
      <c r="O238" s="19">
        <v>1753.87</v>
      </c>
      <c r="P238" s="19">
        <v>3036.82</v>
      </c>
      <c r="Q238" s="20"/>
    </row>
    <row r="239" spans="1:17" ht="31.5">
      <c r="A239" s="16" t="s">
        <v>187</v>
      </c>
      <c r="B239" s="144"/>
      <c r="C239" s="182"/>
      <c r="D239" s="146"/>
      <c r="E239" s="40" t="s">
        <v>36</v>
      </c>
      <c r="F239" s="170"/>
      <c r="G239" s="68" t="s">
        <v>1</v>
      </c>
      <c r="H239" s="105">
        <f>H238</f>
        <v>1656.13</v>
      </c>
      <c r="I239" s="105">
        <v>1706.7</v>
      </c>
      <c r="J239" s="20">
        <f t="shared" si="29"/>
        <v>103.05</v>
      </c>
      <c r="K239" s="20">
        <f>I239</f>
        <v>1706.7</v>
      </c>
      <c r="L239" s="20">
        <v>100</v>
      </c>
      <c r="M239" s="20">
        <f>M238</f>
        <v>1756.3</v>
      </c>
      <c r="N239" s="20">
        <f t="shared" si="28"/>
        <v>102.91</v>
      </c>
      <c r="O239" s="19"/>
      <c r="P239" s="19"/>
      <c r="Q239" s="20"/>
    </row>
    <row r="240" spans="1:17" ht="27.75" customHeight="1">
      <c r="A240" s="16" t="s">
        <v>48</v>
      </c>
      <c r="B240" s="134">
        <v>121</v>
      </c>
      <c r="C240" s="180">
        <v>44183</v>
      </c>
      <c r="D240" s="145" t="s">
        <v>359</v>
      </c>
      <c r="E240" s="40" t="s">
        <v>36</v>
      </c>
      <c r="F240" s="135" t="s">
        <v>169</v>
      </c>
      <c r="G240" s="68" t="s">
        <v>2</v>
      </c>
      <c r="H240" s="105"/>
      <c r="I240" s="105"/>
      <c r="J240" s="20" t="e">
        <f t="shared" si="29"/>
        <v>#DIV/0!</v>
      </c>
      <c r="K240" s="20">
        <v>2129.15</v>
      </c>
      <c r="L240" s="20">
        <v>100</v>
      </c>
      <c r="M240" s="104">
        <v>2214.2800000000002</v>
      </c>
      <c r="N240" s="20">
        <f t="shared" si="28"/>
        <v>104</v>
      </c>
      <c r="O240" s="19">
        <v>8646.5400000000009</v>
      </c>
      <c r="P240" s="19">
        <v>18777.830000000002</v>
      </c>
      <c r="Q240" s="20"/>
    </row>
    <row r="241" spans="1:19" ht="31.5">
      <c r="A241" s="16" t="s">
        <v>48</v>
      </c>
      <c r="B241" s="134"/>
      <c r="C241" s="181"/>
      <c r="D241" s="146"/>
      <c r="E241" s="40" t="s">
        <v>36</v>
      </c>
      <c r="F241" s="153"/>
      <c r="G241" s="68" t="s">
        <v>1</v>
      </c>
      <c r="H241" s="105"/>
      <c r="I241" s="105"/>
      <c r="J241" s="20" t="e">
        <f t="shared" si="29"/>
        <v>#DIV/0!</v>
      </c>
      <c r="K241" s="20">
        <v>2129.15</v>
      </c>
      <c r="L241" s="20">
        <v>100</v>
      </c>
      <c r="M241" s="104">
        <v>2214.2800000000002</v>
      </c>
      <c r="N241" s="20">
        <f t="shared" si="28"/>
        <v>104</v>
      </c>
      <c r="O241" s="19"/>
      <c r="P241" s="19"/>
      <c r="Q241" s="20"/>
    </row>
    <row r="242" spans="1:19" ht="34.15" customHeight="1">
      <c r="A242" s="16" t="s">
        <v>188</v>
      </c>
      <c r="B242" s="143">
        <v>122</v>
      </c>
      <c r="C242" s="184">
        <v>44183</v>
      </c>
      <c r="D242" s="161" t="s">
        <v>237</v>
      </c>
      <c r="E242" s="40" t="s">
        <v>42</v>
      </c>
      <c r="F242" s="154" t="s">
        <v>168</v>
      </c>
      <c r="G242" s="68" t="s">
        <v>2</v>
      </c>
      <c r="H242" s="109"/>
      <c r="I242" s="109"/>
      <c r="J242" s="108"/>
      <c r="K242" s="104">
        <v>2332.56</v>
      </c>
      <c r="L242" s="20">
        <f t="shared" ref="L242:L243" si="34">K242/2389.5*100</f>
        <v>97.62</v>
      </c>
      <c r="M242" s="104">
        <v>2371.5500000000002</v>
      </c>
      <c r="N242" s="20">
        <f t="shared" ref="N242:N243" si="35">M242/K242*100</f>
        <v>101.67</v>
      </c>
      <c r="O242" s="21">
        <v>8352.14</v>
      </c>
      <c r="P242" s="21">
        <v>19644.66</v>
      </c>
      <c r="Q242" s="52" t="s">
        <v>179</v>
      </c>
      <c r="R242" s="26"/>
      <c r="S242" s="26"/>
    </row>
    <row r="243" spans="1:19" ht="31.5">
      <c r="A243" s="16" t="s">
        <v>188</v>
      </c>
      <c r="B243" s="144"/>
      <c r="C243" s="162"/>
      <c r="D243" s="162"/>
      <c r="E243" s="116" t="s">
        <v>42</v>
      </c>
      <c r="F243" s="155"/>
      <c r="G243" s="68" t="s">
        <v>1</v>
      </c>
      <c r="H243" s="109"/>
      <c r="I243" s="109"/>
      <c r="J243" s="108"/>
      <c r="K243" s="104">
        <v>2332.56</v>
      </c>
      <c r="L243" s="20">
        <f t="shared" si="34"/>
        <v>97.62</v>
      </c>
      <c r="M243" s="104">
        <v>2371.5500000000002</v>
      </c>
      <c r="N243" s="20">
        <f t="shared" si="35"/>
        <v>101.67</v>
      </c>
      <c r="O243" s="48"/>
      <c r="P243" s="48"/>
      <c r="Q243" s="52"/>
      <c r="R243" s="26"/>
      <c r="S243" s="26"/>
    </row>
  </sheetData>
  <autoFilter ref="A3:Q243"/>
  <dataConsolidate/>
  <mergeCells count="474">
    <mergeCell ref="B242:B243"/>
    <mergeCell ref="C242:C243"/>
    <mergeCell ref="D242:D243"/>
    <mergeCell ref="F242:F243"/>
    <mergeCell ref="C232:C233"/>
    <mergeCell ref="D232:D233"/>
    <mergeCell ref="B232:B233"/>
    <mergeCell ref="B240:B241"/>
    <mergeCell ref="C240:C241"/>
    <mergeCell ref="D240:D241"/>
    <mergeCell ref="F240:F241"/>
    <mergeCell ref="B234:B235"/>
    <mergeCell ref="C234:C235"/>
    <mergeCell ref="D234:D235"/>
    <mergeCell ref="F234:F235"/>
    <mergeCell ref="F232:F233"/>
    <mergeCell ref="B238:B239"/>
    <mergeCell ref="C238:C239"/>
    <mergeCell ref="D238:D239"/>
    <mergeCell ref="F238:F239"/>
    <mergeCell ref="B236:B237"/>
    <mergeCell ref="C236:C237"/>
    <mergeCell ref="D236:D237"/>
    <mergeCell ref="F236:F237"/>
    <mergeCell ref="F217:F218"/>
    <mergeCell ref="B219:B220"/>
    <mergeCell ref="C219:C220"/>
    <mergeCell ref="D219:D220"/>
    <mergeCell ref="F219:F220"/>
    <mergeCell ref="C230:C231"/>
    <mergeCell ref="D230:D231"/>
    <mergeCell ref="F230:F231"/>
    <mergeCell ref="B227:B228"/>
    <mergeCell ref="C227:C228"/>
    <mergeCell ref="D227:D228"/>
    <mergeCell ref="F227:F228"/>
    <mergeCell ref="B230:B231"/>
    <mergeCell ref="B223:B224"/>
    <mergeCell ref="C223:C224"/>
    <mergeCell ref="D223:D224"/>
    <mergeCell ref="F223:F224"/>
    <mergeCell ref="B225:B226"/>
    <mergeCell ref="C225:C226"/>
    <mergeCell ref="D225:D226"/>
    <mergeCell ref="F225:F226"/>
    <mergeCell ref="B211:B212"/>
    <mergeCell ref="C211:C212"/>
    <mergeCell ref="D211:D212"/>
    <mergeCell ref="F211:F212"/>
    <mergeCell ref="B207:B208"/>
    <mergeCell ref="C207:C208"/>
    <mergeCell ref="D207:D208"/>
    <mergeCell ref="F207:F208"/>
    <mergeCell ref="B221:B222"/>
    <mergeCell ref="F221:F222"/>
    <mergeCell ref="D221:D222"/>
    <mergeCell ref="C221:C222"/>
    <mergeCell ref="B213:B214"/>
    <mergeCell ref="C213:C214"/>
    <mergeCell ref="D213:D214"/>
    <mergeCell ref="F213:F214"/>
    <mergeCell ref="B215:B216"/>
    <mergeCell ref="C215:C216"/>
    <mergeCell ref="D215:D216"/>
    <mergeCell ref="F215:F216"/>
    <mergeCell ref="B217:B218"/>
    <mergeCell ref="C217:C218"/>
    <mergeCell ref="D217:D218"/>
    <mergeCell ref="E217:E218"/>
    <mergeCell ref="B191:B192"/>
    <mergeCell ref="C191:C192"/>
    <mergeCell ref="D191:D192"/>
    <mergeCell ref="F191:F192"/>
    <mergeCell ref="B193:B194"/>
    <mergeCell ref="C193:C194"/>
    <mergeCell ref="D193:D194"/>
    <mergeCell ref="F193:F194"/>
    <mergeCell ref="B209:B210"/>
    <mergeCell ref="C209:C210"/>
    <mergeCell ref="D209:D210"/>
    <mergeCell ref="F209:F210"/>
    <mergeCell ref="B205:B206"/>
    <mergeCell ref="C205:C206"/>
    <mergeCell ref="D205:D206"/>
    <mergeCell ref="F205:F206"/>
    <mergeCell ref="B199:B200"/>
    <mergeCell ref="C199:C200"/>
    <mergeCell ref="D199:D200"/>
    <mergeCell ref="F199:F200"/>
    <mergeCell ref="B195:B196"/>
    <mergeCell ref="C195:C196"/>
    <mergeCell ref="D195:D196"/>
    <mergeCell ref="F195:F196"/>
    <mergeCell ref="B197:B198"/>
    <mergeCell ref="C197:C198"/>
    <mergeCell ref="D197:D198"/>
    <mergeCell ref="F197:F198"/>
    <mergeCell ref="B201:B202"/>
    <mergeCell ref="C201:C202"/>
    <mergeCell ref="D201:D202"/>
    <mergeCell ref="F201:F202"/>
    <mergeCell ref="B203:B204"/>
    <mergeCell ref="C203:C204"/>
    <mergeCell ref="D203:D204"/>
    <mergeCell ref="F203:F204"/>
    <mergeCell ref="B189:B190"/>
    <mergeCell ref="C189:C190"/>
    <mergeCell ref="D189:D190"/>
    <mergeCell ref="F189:F190"/>
    <mergeCell ref="B187:B188"/>
    <mergeCell ref="C187:C188"/>
    <mergeCell ref="D187:D188"/>
    <mergeCell ref="F187:F188"/>
    <mergeCell ref="B185:B186"/>
    <mergeCell ref="C185:C186"/>
    <mergeCell ref="D185:D186"/>
    <mergeCell ref="F185:F186"/>
    <mergeCell ref="D179:D180"/>
    <mergeCell ref="F179:F180"/>
    <mergeCell ref="B181:B182"/>
    <mergeCell ref="C181:C182"/>
    <mergeCell ref="F181:F182"/>
    <mergeCell ref="C179:C180"/>
    <mergeCell ref="C183:C184"/>
    <mergeCell ref="B179:B180"/>
    <mergeCell ref="D183:D184"/>
    <mergeCell ref="F183:F184"/>
    <mergeCell ref="B183:B184"/>
    <mergeCell ref="B173:B174"/>
    <mergeCell ref="C173:C174"/>
    <mergeCell ref="D173:D174"/>
    <mergeCell ref="F173:F174"/>
    <mergeCell ref="B175:B176"/>
    <mergeCell ref="C175:C176"/>
    <mergeCell ref="D175:D176"/>
    <mergeCell ref="F175:F176"/>
    <mergeCell ref="B177:B178"/>
    <mergeCell ref="C177:C178"/>
    <mergeCell ref="D177:D178"/>
    <mergeCell ref="F177:F178"/>
    <mergeCell ref="B169:B170"/>
    <mergeCell ref="C169:C170"/>
    <mergeCell ref="D169:D170"/>
    <mergeCell ref="F169:F170"/>
    <mergeCell ref="B171:B172"/>
    <mergeCell ref="B161:B162"/>
    <mergeCell ref="C161:C162"/>
    <mergeCell ref="D161:D162"/>
    <mergeCell ref="F161:F162"/>
    <mergeCell ref="C171:C172"/>
    <mergeCell ref="D171:D172"/>
    <mergeCell ref="F171:F172"/>
    <mergeCell ref="B165:B166"/>
    <mergeCell ref="C165:C166"/>
    <mergeCell ref="D165:D166"/>
    <mergeCell ref="F165:F166"/>
    <mergeCell ref="B167:B168"/>
    <mergeCell ref="C167:C168"/>
    <mergeCell ref="D167:D168"/>
    <mergeCell ref="B163:B164"/>
    <mergeCell ref="C163:C164"/>
    <mergeCell ref="D163:D164"/>
    <mergeCell ref="F163:F164"/>
    <mergeCell ref="F167:F168"/>
    <mergeCell ref="B143:B144"/>
    <mergeCell ref="C143:C144"/>
    <mergeCell ref="D143:D144"/>
    <mergeCell ref="F143:F144"/>
    <mergeCell ref="B159:B160"/>
    <mergeCell ref="C159:C160"/>
    <mergeCell ref="D159:D160"/>
    <mergeCell ref="F159:F160"/>
    <mergeCell ref="B157:B158"/>
    <mergeCell ref="C157:C158"/>
    <mergeCell ref="D157:D158"/>
    <mergeCell ref="F157:F158"/>
    <mergeCell ref="B153:B154"/>
    <mergeCell ref="C153:C154"/>
    <mergeCell ref="D153:D154"/>
    <mergeCell ref="F153:F154"/>
    <mergeCell ref="B155:B156"/>
    <mergeCell ref="C155:C156"/>
    <mergeCell ref="D155:D156"/>
    <mergeCell ref="F155:F156"/>
    <mergeCell ref="C141:C142"/>
    <mergeCell ref="D141:D142"/>
    <mergeCell ref="B133:B134"/>
    <mergeCell ref="C133:C134"/>
    <mergeCell ref="D133:D134"/>
    <mergeCell ref="F133:F134"/>
    <mergeCell ref="F141:F142"/>
    <mergeCell ref="B151:B152"/>
    <mergeCell ref="C151:C152"/>
    <mergeCell ref="D151:D152"/>
    <mergeCell ref="F151:F152"/>
    <mergeCell ref="F139:F140"/>
    <mergeCell ref="B141:B142"/>
    <mergeCell ref="B137:B138"/>
    <mergeCell ref="C137:C138"/>
    <mergeCell ref="D137:D138"/>
    <mergeCell ref="F137:F138"/>
    <mergeCell ref="B149:B150"/>
    <mergeCell ref="C149:C150"/>
    <mergeCell ref="D149:D150"/>
    <mergeCell ref="F149:F150"/>
    <mergeCell ref="B145:B146"/>
    <mergeCell ref="F145:F146"/>
    <mergeCell ref="C145:C146"/>
    <mergeCell ref="B131:B132"/>
    <mergeCell ref="C131:C132"/>
    <mergeCell ref="D131:D132"/>
    <mergeCell ref="F131:F132"/>
    <mergeCell ref="B139:B140"/>
    <mergeCell ref="C139:C140"/>
    <mergeCell ref="D139:D140"/>
    <mergeCell ref="B129:B130"/>
    <mergeCell ref="C129:C130"/>
    <mergeCell ref="D129:D130"/>
    <mergeCell ref="F129:F130"/>
    <mergeCell ref="B135:B136"/>
    <mergeCell ref="C135:C136"/>
    <mergeCell ref="D135:D136"/>
    <mergeCell ref="F135:F136"/>
    <mergeCell ref="B125:B126"/>
    <mergeCell ref="C125:C126"/>
    <mergeCell ref="D125:D126"/>
    <mergeCell ref="F125:F126"/>
    <mergeCell ref="B127:B128"/>
    <mergeCell ref="C127:C128"/>
    <mergeCell ref="D127:D128"/>
    <mergeCell ref="F127:F128"/>
    <mergeCell ref="B121:B122"/>
    <mergeCell ref="C121:C122"/>
    <mergeCell ref="D121:D122"/>
    <mergeCell ref="F121:F122"/>
    <mergeCell ref="B123:B124"/>
    <mergeCell ref="B119:B120"/>
    <mergeCell ref="C119:C120"/>
    <mergeCell ref="D119:D120"/>
    <mergeCell ref="F119:F120"/>
    <mergeCell ref="B117:B118"/>
    <mergeCell ref="C117:C118"/>
    <mergeCell ref="D117:D118"/>
    <mergeCell ref="F117:F118"/>
    <mergeCell ref="C123:C124"/>
    <mergeCell ref="D123:D124"/>
    <mergeCell ref="F123:F124"/>
    <mergeCell ref="B109:B110"/>
    <mergeCell ref="C109:C110"/>
    <mergeCell ref="D109:D110"/>
    <mergeCell ref="F109:F110"/>
    <mergeCell ref="B115:B116"/>
    <mergeCell ref="C115:C116"/>
    <mergeCell ref="D115:D116"/>
    <mergeCell ref="F115:F116"/>
    <mergeCell ref="B111:B112"/>
    <mergeCell ref="C111:C112"/>
    <mergeCell ref="D111:D112"/>
    <mergeCell ref="F111:F112"/>
    <mergeCell ref="B113:B114"/>
    <mergeCell ref="C113:C114"/>
    <mergeCell ref="D113:D114"/>
    <mergeCell ref="F113:F114"/>
    <mergeCell ref="F95:F96"/>
    <mergeCell ref="B103:B104"/>
    <mergeCell ref="C103:C104"/>
    <mergeCell ref="D103:D104"/>
    <mergeCell ref="F103:F104"/>
    <mergeCell ref="B105:B106"/>
    <mergeCell ref="C105:C106"/>
    <mergeCell ref="D105:D106"/>
    <mergeCell ref="F105:F106"/>
    <mergeCell ref="B101:B102"/>
    <mergeCell ref="C101:C102"/>
    <mergeCell ref="D101:D102"/>
    <mergeCell ref="F101:F102"/>
    <mergeCell ref="D74:D75"/>
    <mergeCell ref="C74:C75"/>
    <mergeCell ref="B74:B75"/>
    <mergeCell ref="F74:F75"/>
    <mergeCell ref="B89:B90"/>
    <mergeCell ref="C89:C90"/>
    <mergeCell ref="D89:D90"/>
    <mergeCell ref="F89:F90"/>
    <mergeCell ref="B91:B92"/>
    <mergeCell ref="C91:C92"/>
    <mergeCell ref="D91:D92"/>
    <mergeCell ref="F91:F92"/>
    <mergeCell ref="C87:C88"/>
    <mergeCell ref="D87:D88"/>
    <mergeCell ref="F87:F88"/>
    <mergeCell ref="B78:B79"/>
    <mergeCell ref="C78:C79"/>
    <mergeCell ref="D78:D79"/>
    <mergeCell ref="B81:B82"/>
    <mergeCell ref="C81:C82"/>
    <mergeCell ref="D81:D82"/>
    <mergeCell ref="F81:F82"/>
    <mergeCell ref="F78:F79"/>
    <mergeCell ref="B76:B77"/>
    <mergeCell ref="B66:B67"/>
    <mergeCell ref="C66:C67"/>
    <mergeCell ref="D66:D67"/>
    <mergeCell ref="F66:F67"/>
    <mergeCell ref="B72:B73"/>
    <mergeCell ref="C72:C73"/>
    <mergeCell ref="D72:D73"/>
    <mergeCell ref="F72:F73"/>
    <mergeCell ref="B68:B69"/>
    <mergeCell ref="C68:C69"/>
    <mergeCell ref="D68:D69"/>
    <mergeCell ref="F68:F69"/>
    <mergeCell ref="B70:B71"/>
    <mergeCell ref="C70:C71"/>
    <mergeCell ref="D70:D71"/>
    <mergeCell ref="F70:F71"/>
    <mergeCell ref="B62:B63"/>
    <mergeCell ref="C62:C63"/>
    <mergeCell ref="D62:D63"/>
    <mergeCell ref="F62:F63"/>
    <mergeCell ref="B64:B65"/>
    <mergeCell ref="C64:C65"/>
    <mergeCell ref="D64:D65"/>
    <mergeCell ref="F64:F65"/>
    <mergeCell ref="B58:B59"/>
    <mergeCell ref="C58:C59"/>
    <mergeCell ref="D58:D59"/>
    <mergeCell ref="F58:F59"/>
    <mergeCell ref="B60:B61"/>
    <mergeCell ref="C60:C61"/>
    <mergeCell ref="D60:D61"/>
    <mergeCell ref="F60:F61"/>
    <mergeCell ref="B54:B55"/>
    <mergeCell ref="C54:C55"/>
    <mergeCell ref="D54:D55"/>
    <mergeCell ref="F54:F55"/>
    <mergeCell ref="B56:B57"/>
    <mergeCell ref="C56:C57"/>
    <mergeCell ref="D56:D57"/>
    <mergeCell ref="F56:F57"/>
    <mergeCell ref="B50:B51"/>
    <mergeCell ref="C50:C51"/>
    <mergeCell ref="D50:D51"/>
    <mergeCell ref="F50:F51"/>
    <mergeCell ref="B52:B53"/>
    <mergeCell ref="C52:C53"/>
    <mergeCell ref="D52:D53"/>
    <mergeCell ref="F52:F53"/>
    <mergeCell ref="B46:B47"/>
    <mergeCell ref="C46:C47"/>
    <mergeCell ref="D46:D47"/>
    <mergeCell ref="F46:F47"/>
    <mergeCell ref="B48:B49"/>
    <mergeCell ref="C48:C49"/>
    <mergeCell ref="D48:D49"/>
    <mergeCell ref="F48:F49"/>
    <mergeCell ref="B42:B43"/>
    <mergeCell ref="C42:C43"/>
    <mergeCell ref="D42:D43"/>
    <mergeCell ref="F42:F43"/>
    <mergeCell ref="B44:B45"/>
    <mergeCell ref="C44:C45"/>
    <mergeCell ref="D44:D45"/>
    <mergeCell ref="F44:F45"/>
    <mergeCell ref="B38:B39"/>
    <mergeCell ref="C38:C39"/>
    <mergeCell ref="D38:D39"/>
    <mergeCell ref="F38:F39"/>
    <mergeCell ref="B40:B41"/>
    <mergeCell ref="C40:C41"/>
    <mergeCell ref="D40:D41"/>
    <mergeCell ref="F40:F41"/>
    <mergeCell ref="B34:B35"/>
    <mergeCell ref="C34:C35"/>
    <mergeCell ref="D34:D35"/>
    <mergeCell ref="F34:F35"/>
    <mergeCell ref="B36:B37"/>
    <mergeCell ref="C36:C37"/>
    <mergeCell ref="D36:D37"/>
    <mergeCell ref="F36:F37"/>
    <mergeCell ref="B32:B33"/>
    <mergeCell ref="C32:C33"/>
    <mergeCell ref="D32:D33"/>
    <mergeCell ref="F32:F33"/>
    <mergeCell ref="B26:B27"/>
    <mergeCell ref="C26:C27"/>
    <mergeCell ref="D26:D27"/>
    <mergeCell ref="F26:F27"/>
    <mergeCell ref="B28:B29"/>
    <mergeCell ref="C28:C29"/>
    <mergeCell ref="D28:D29"/>
    <mergeCell ref="F28:F29"/>
    <mergeCell ref="F12:F13"/>
    <mergeCell ref="F18:F19"/>
    <mergeCell ref="B20:B21"/>
    <mergeCell ref="C20:C21"/>
    <mergeCell ref="D20:D21"/>
    <mergeCell ref="F20:F21"/>
    <mergeCell ref="B30:B31"/>
    <mergeCell ref="C30:C31"/>
    <mergeCell ref="D30:D31"/>
    <mergeCell ref="F30:F31"/>
    <mergeCell ref="B18:B19"/>
    <mergeCell ref="C18:C19"/>
    <mergeCell ref="D18:D19"/>
    <mergeCell ref="A1:J1"/>
    <mergeCell ref="B2:J2"/>
    <mergeCell ref="B4:B5"/>
    <mergeCell ref="C4:C5"/>
    <mergeCell ref="D4:D5"/>
    <mergeCell ref="F4:F5"/>
    <mergeCell ref="B6:B7"/>
    <mergeCell ref="C6:C7"/>
    <mergeCell ref="D6:D7"/>
    <mergeCell ref="F6:F7"/>
    <mergeCell ref="B8:B9"/>
    <mergeCell ref="C8:C9"/>
    <mergeCell ref="D8:D9"/>
    <mergeCell ref="F8:F9"/>
    <mergeCell ref="B10:B11"/>
    <mergeCell ref="C10:C11"/>
    <mergeCell ref="D10:D11"/>
    <mergeCell ref="F10:F11"/>
    <mergeCell ref="B12:B13"/>
    <mergeCell ref="C12:C13"/>
    <mergeCell ref="D12:D13"/>
    <mergeCell ref="B95:B96"/>
    <mergeCell ref="C95:C96"/>
    <mergeCell ref="D95:D96"/>
    <mergeCell ref="B14:B15"/>
    <mergeCell ref="C14:C15"/>
    <mergeCell ref="D14:D15"/>
    <mergeCell ref="F14:F15"/>
    <mergeCell ref="B16:B17"/>
    <mergeCell ref="D147:D148"/>
    <mergeCell ref="C147:C148"/>
    <mergeCell ref="D145:D146"/>
    <mergeCell ref="F147:F148"/>
    <mergeCell ref="B147:B148"/>
    <mergeCell ref="C16:C17"/>
    <mergeCell ref="D16:D17"/>
    <mergeCell ref="F16:F17"/>
    <mergeCell ref="B24:B25"/>
    <mergeCell ref="C24:C25"/>
    <mergeCell ref="D24:D25"/>
    <mergeCell ref="F24:F25"/>
    <mergeCell ref="D22:D23"/>
    <mergeCell ref="C22:C23"/>
    <mergeCell ref="B22:B23"/>
    <mergeCell ref="F22:F23"/>
    <mergeCell ref="C76:C77"/>
    <mergeCell ref="D76:D77"/>
    <mergeCell ref="F76:F77"/>
    <mergeCell ref="B107:B108"/>
    <mergeCell ref="C107:C108"/>
    <mergeCell ref="D107:D108"/>
    <mergeCell ref="F107:F108"/>
    <mergeCell ref="B85:B86"/>
    <mergeCell ref="C85:C86"/>
    <mergeCell ref="D85:D86"/>
    <mergeCell ref="F85:F86"/>
    <mergeCell ref="B87:B88"/>
    <mergeCell ref="B97:B98"/>
    <mergeCell ref="C97:C98"/>
    <mergeCell ref="D97:D98"/>
    <mergeCell ref="F97:F98"/>
    <mergeCell ref="B99:B100"/>
    <mergeCell ref="C99:C100"/>
    <mergeCell ref="D99:D100"/>
    <mergeCell ref="F99:F100"/>
    <mergeCell ref="B93:B94"/>
    <mergeCell ref="C93:C94"/>
    <mergeCell ref="D93:D94"/>
    <mergeCell ref="F93:F94"/>
  </mergeCells>
  <printOptions horizontalCentered="1"/>
  <pageMargins left="0.31496062992125984" right="0.31496062992125984" top="0.35433070866141736" bottom="0.35433070866141736" header="0" footer="0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5"/>
  <sheetViews>
    <sheetView workbookViewId="0">
      <selection activeCell="B18" sqref="B18"/>
    </sheetView>
  </sheetViews>
  <sheetFormatPr defaultRowHeight="15"/>
  <cols>
    <col min="2" max="2" width="68.140625" customWidth="1"/>
    <col min="3" max="3" width="16" customWidth="1"/>
  </cols>
  <sheetData>
    <row r="1" spans="1:3" ht="15.75">
      <c r="A1" s="172" t="s">
        <v>134</v>
      </c>
      <c r="B1" s="172"/>
      <c r="C1" s="172"/>
    </row>
    <row r="2" spans="1:3" ht="15.75">
      <c r="A2" s="172" t="s">
        <v>137</v>
      </c>
      <c r="B2" s="172"/>
      <c r="C2" s="172"/>
    </row>
    <row r="3" spans="1:3" ht="15.75">
      <c r="A3" s="173"/>
      <c r="B3" s="173"/>
      <c r="C3" s="173"/>
    </row>
    <row r="4" spans="1:3" ht="15.75">
      <c r="A4" s="173"/>
      <c r="B4" s="173"/>
      <c r="C4" s="173"/>
    </row>
    <row r="5" spans="1:3" ht="15.75">
      <c r="A5" s="173"/>
      <c r="B5" s="173"/>
      <c r="C5" s="173"/>
    </row>
    <row r="6" spans="1:3" ht="18.75">
      <c r="A6" s="174" t="s">
        <v>135</v>
      </c>
      <c r="B6" s="174"/>
      <c r="C6" s="174"/>
    </row>
    <row r="7" spans="1:3" ht="18.75">
      <c r="A7" s="174" t="s">
        <v>136</v>
      </c>
      <c r="B7" s="174"/>
      <c r="C7" s="174"/>
    </row>
    <row r="8" spans="1:3" ht="15.75">
      <c r="A8" s="173"/>
      <c r="B8" s="173"/>
      <c r="C8" s="173"/>
    </row>
    <row r="9" spans="1:3" ht="18.75">
      <c r="A9" s="88" t="s">
        <v>3</v>
      </c>
      <c r="B9" s="89" t="s">
        <v>117</v>
      </c>
    </row>
    <row r="10" spans="1:3" ht="18.75">
      <c r="A10" s="90">
        <v>1</v>
      </c>
      <c r="B10" s="9" t="s">
        <v>238</v>
      </c>
    </row>
    <row r="11" spans="1:3" ht="18.75">
      <c r="A11" s="90">
        <v>2</v>
      </c>
      <c r="B11" s="9" t="s">
        <v>239</v>
      </c>
    </row>
    <row r="12" spans="1:3" ht="18.75">
      <c r="A12" s="90">
        <v>3</v>
      </c>
      <c r="B12" s="9" t="s">
        <v>240</v>
      </c>
    </row>
    <row r="13" spans="1:3" ht="18.75">
      <c r="A13" s="90">
        <v>4</v>
      </c>
      <c r="B13" s="9" t="s">
        <v>241</v>
      </c>
    </row>
    <row r="14" spans="1:3" ht="18.75">
      <c r="A14" s="90">
        <v>5</v>
      </c>
      <c r="B14" s="9" t="s">
        <v>242</v>
      </c>
    </row>
    <row r="15" spans="1:3" ht="18.75">
      <c r="A15" s="90">
        <v>6</v>
      </c>
      <c r="B15" s="9" t="s">
        <v>243</v>
      </c>
    </row>
    <row r="16" spans="1:3" ht="18.75">
      <c r="A16" s="90">
        <v>7</v>
      </c>
      <c r="B16" s="9" t="s">
        <v>244</v>
      </c>
    </row>
    <row r="17" spans="1:2" ht="18.75">
      <c r="A17" s="90">
        <v>8</v>
      </c>
      <c r="B17" s="9" t="s">
        <v>245</v>
      </c>
    </row>
    <row r="18" spans="1:2" ht="18.75">
      <c r="A18" s="90">
        <v>9</v>
      </c>
      <c r="B18" s="9" t="s">
        <v>246</v>
      </c>
    </row>
    <row r="19" spans="1:2" ht="18.75">
      <c r="A19" s="90">
        <v>10</v>
      </c>
      <c r="B19" s="9" t="s">
        <v>247</v>
      </c>
    </row>
    <row r="20" spans="1:2" ht="18.75">
      <c r="A20" s="90">
        <v>11</v>
      </c>
      <c r="B20" s="9" t="s">
        <v>248</v>
      </c>
    </row>
    <row r="21" spans="1:2" ht="18.75">
      <c r="A21" s="90">
        <v>12</v>
      </c>
      <c r="B21" s="91" t="s">
        <v>249</v>
      </c>
    </row>
    <row r="22" spans="1:2" ht="18.75">
      <c r="A22" s="90">
        <v>13</v>
      </c>
      <c r="B22" s="86" t="s">
        <v>250</v>
      </c>
    </row>
    <row r="23" spans="1:2" ht="18.75">
      <c r="A23" s="90">
        <v>14</v>
      </c>
      <c r="B23" s="91" t="s">
        <v>251</v>
      </c>
    </row>
    <row r="24" spans="1:2" ht="18.75">
      <c r="A24" s="90">
        <v>15</v>
      </c>
      <c r="B24" s="91" t="s">
        <v>252</v>
      </c>
    </row>
    <row r="25" spans="1:2" ht="18.75">
      <c r="A25" s="90">
        <v>16</v>
      </c>
      <c r="B25" s="9" t="s">
        <v>253</v>
      </c>
    </row>
    <row r="26" spans="1:2" ht="18.75">
      <c r="A26" s="90">
        <v>17</v>
      </c>
      <c r="B26" s="9" t="s">
        <v>254</v>
      </c>
    </row>
    <row r="27" spans="1:2" ht="18.75">
      <c r="A27" s="90">
        <v>18</v>
      </c>
      <c r="B27" s="86" t="s">
        <v>255</v>
      </c>
    </row>
    <row r="28" spans="1:2" ht="18.75">
      <c r="A28" s="90">
        <v>19</v>
      </c>
      <c r="B28" s="9" t="s">
        <v>256</v>
      </c>
    </row>
    <row r="29" spans="1:2" ht="18.75">
      <c r="A29" s="90">
        <v>20</v>
      </c>
      <c r="B29" s="9" t="s">
        <v>257</v>
      </c>
    </row>
    <row r="30" spans="1:2" ht="18.75">
      <c r="A30" s="90">
        <v>21</v>
      </c>
      <c r="B30" s="86" t="s">
        <v>258</v>
      </c>
    </row>
    <row r="31" spans="1:2" ht="18.75">
      <c r="A31" s="90">
        <v>22</v>
      </c>
      <c r="B31" s="9" t="s">
        <v>259</v>
      </c>
    </row>
    <row r="32" spans="1:2" ht="18.75">
      <c r="A32" s="90">
        <v>23</v>
      </c>
      <c r="B32" s="9" t="s">
        <v>260</v>
      </c>
    </row>
    <row r="33" spans="1:2" ht="18.75">
      <c r="A33" s="90">
        <v>24</v>
      </c>
      <c r="B33" s="12" t="s">
        <v>261</v>
      </c>
    </row>
    <row r="34" spans="1:2" ht="18.75">
      <c r="A34" s="90">
        <v>25</v>
      </c>
      <c r="B34" s="9" t="s">
        <v>262</v>
      </c>
    </row>
    <row r="35" spans="1:2" ht="18.75">
      <c r="A35" s="90">
        <v>26</v>
      </c>
      <c r="B35" s="9" t="s">
        <v>263</v>
      </c>
    </row>
    <row r="36" spans="1:2" ht="18.75">
      <c r="A36" s="90">
        <v>27</v>
      </c>
      <c r="B36" s="9" t="s">
        <v>264</v>
      </c>
    </row>
    <row r="37" spans="1:2" ht="18.75">
      <c r="A37" s="90">
        <v>28</v>
      </c>
      <c r="B37" s="9" t="s">
        <v>265</v>
      </c>
    </row>
    <row r="38" spans="1:2" ht="18.75">
      <c r="A38" s="90">
        <v>29</v>
      </c>
      <c r="B38" s="9" t="s">
        <v>266</v>
      </c>
    </row>
    <row r="39" spans="1:2" ht="18.75">
      <c r="A39" s="90">
        <v>30</v>
      </c>
      <c r="B39" s="9" t="s">
        <v>267</v>
      </c>
    </row>
    <row r="40" spans="1:2" ht="18.75">
      <c r="A40" s="90">
        <v>31</v>
      </c>
      <c r="B40" s="9" t="s">
        <v>268</v>
      </c>
    </row>
    <row r="41" spans="1:2" ht="18.75">
      <c r="A41" s="90">
        <v>32</v>
      </c>
      <c r="B41" s="9" t="s">
        <v>269</v>
      </c>
    </row>
    <row r="42" spans="1:2" ht="18.75">
      <c r="A42" s="90">
        <v>33</v>
      </c>
      <c r="B42" s="9" t="s">
        <v>270</v>
      </c>
    </row>
    <row r="43" spans="1:2" ht="18.75">
      <c r="A43" s="90">
        <v>34</v>
      </c>
      <c r="B43" s="86" t="s">
        <v>271</v>
      </c>
    </row>
    <row r="44" spans="1:2" ht="18.75">
      <c r="A44" s="90">
        <v>35</v>
      </c>
      <c r="B44" s="86" t="s">
        <v>272</v>
      </c>
    </row>
    <row r="45" spans="1:2" ht="18.75">
      <c r="A45" s="90">
        <v>36</v>
      </c>
      <c r="B45" s="86" t="s">
        <v>273</v>
      </c>
    </row>
    <row r="46" spans="1:2" ht="18.75">
      <c r="A46" s="90">
        <v>37</v>
      </c>
      <c r="B46" s="9" t="s">
        <v>274</v>
      </c>
    </row>
    <row r="47" spans="1:2" ht="18.75">
      <c r="A47" s="90">
        <v>38</v>
      </c>
      <c r="B47" s="9" t="s">
        <v>275</v>
      </c>
    </row>
    <row r="48" spans="1:2" ht="18.75">
      <c r="A48" s="90">
        <v>39</v>
      </c>
      <c r="B48" s="9" t="s">
        <v>276</v>
      </c>
    </row>
    <row r="49" spans="1:2" ht="37.5">
      <c r="A49" s="90">
        <v>40</v>
      </c>
      <c r="B49" s="12" t="s">
        <v>277</v>
      </c>
    </row>
    <row r="50" spans="1:2" ht="18.75">
      <c r="A50" s="90">
        <v>41</v>
      </c>
      <c r="B50" s="12" t="s">
        <v>278</v>
      </c>
    </row>
    <row r="51" spans="1:2" ht="18.75">
      <c r="A51" s="90">
        <v>42</v>
      </c>
      <c r="B51" s="12" t="s">
        <v>279</v>
      </c>
    </row>
    <row r="52" spans="1:2" ht="18.75">
      <c r="A52" s="90">
        <v>43</v>
      </c>
      <c r="B52" s="92" t="s">
        <v>280</v>
      </c>
    </row>
    <row r="53" spans="1:2" ht="18.75">
      <c r="A53" s="90">
        <v>44</v>
      </c>
      <c r="B53" s="12" t="s">
        <v>281</v>
      </c>
    </row>
    <row r="54" spans="1:2" ht="18.75">
      <c r="A54" s="90">
        <v>45</v>
      </c>
      <c r="B54" s="12" t="s">
        <v>282</v>
      </c>
    </row>
    <row r="55" spans="1:2" ht="18.75">
      <c r="A55" s="90">
        <v>46</v>
      </c>
      <c r="B55" s="12" t="s">
        <v>283</v>
      </c>
    </row>
    <row r="56" spans="1:2" ht="18.75">
      <c r="A56" s="90">
        <v>47</v>
      </c>
      <c r="B56" s="12" t="s">
        <v>284</v>
      </c>
    </row>
    <row r="57" spans="1:2" ht="18.75">
      <c r="A57" s="90">
        <v>48</v>
      </c>
      <c r="B57" s="92" t="s">
        <v>285</v>
      </c>
    </row>
    <row r="58" spans="1:2" ht="18.75">
      <c r="A58" s="90">
        <v>49</v>
      </c>
      <c r="B58" s="12" t="s">
        <v>286</v>
      </c>
    </row>
    <row r="59" spans="1:2" ht="18.75">
      <c r="A59" s="90">
        <v>50</v>
      </c>
      <c r="B59" s="12" t="s">
        <v>287</v>
      </c>
    </row>
    <row r="60" spans="1:2" ht="18.75">
      <c r="A60" s="90">
        <v>51</v>
      </c>
      <c r="B60" s="12" t="s">
        <v>288</v>
      </c>
    </row>
    <row r="61" spans="1:2" ht="18.75">
      <c r="A61" s="90">
        <v>52</v>
      </c>
      <c r="B61" s="92" t="s">
        <v>289</v>
      </c>
    </row>
    <row r="62" spans="1:2" ht="18.75">
      <c r="A62" s="90">
        <v>53</v>
      </c>
      <c r="B62" s="12" t="s">
        <v>290</v>
      </c>
    </row>
    <row r="63" spans="1:2" ht="18.75">
      <c r="A63" s="90">
        <v>54</v>
      </c>
      <c r="B63" s="12" t="s">
        <v>291</v>
      </c>
    </row>
    <row r="64" spans="1:2" ht="18.75">
      <c r="A64" s="90">
        <v>55</v>
      </c>
      <c r="B64" s="12" t="s">
        <v>292</v>
      </c>
    </row>
    <row r="65" spans="1:2" ht="18.75">
      <c r="A65" s="90">
        <v>56</v>
      </c>
      <c r="B65" s="12" t="s">
        <v>293</v>
      </c>
    </row>
    <row r="66" spans="1:2" ht="18.75">
      <c r="A66" s="90">
        <v>57</v>
      </c>
      <c r="B66" s="12" t="s">
        <v>294</v>
      </c>
    </row>
    <row r="67" spans="1:2" ht="18.75">
      <c r="A67" s="90">
        <v>58</v>
      </c>
      <c r="B67" s="12" t="s">
        <v>295</v>
      </c>
    </row>
    <row r="68" spans="1:2" ht="18.75">
      <c r="A68" s="90">
        <v>59</v>
      </c>
      <c r="B68" s="12" t="s">
        <v>296</v>
      </c>
    </row>
    <row r="69" spans="1:2" ht="18.75">
      <c r="A69" s="90">
        <v>60</v>
      </c>
      <c r="B69" s="12" t="s">
        <v>297</v>
      </c>
    </row>
    <row r="70" spans="1:2" ht="18.75">
      <c r="A70" s="90">
        <v>61</v>
      </c>
      <c r="B70" s="9" t="s">
        <v>298</v>
      </c>
    </row>
    <row r="71" spans="1:2" ht="18.75">
      <c r="A71" s="90">
        <v>62</v>
      </c>
      <c r="B71" s="92" t="s">
        <v>299</v>
      </c>
    </row>
    <row r="72" spans="1:2" ht="18.75">
      <c r="A72" s="90">
        <v>63</v>
      </c>
      <c r="B72" s="12" t="s">
        <v>300</v>
      </c>
    </row>
    <row r="73" spans="1:2" ht="18.75">
      <c r="A73" s="90">
        <v>64</v>
      </c>
      <c r="B73" s="12" t="s">
        <v>301</v>
      </c>
    </row>
    <row r="74" spans="1:2" ht="18.75">
      <c r="A74" s="90">
        <v>65</v>
      </c>
      <c r="B74" s="12" t="s">
        <v>302</v>
      </c>
    </row>
    <row r="75" spans="1:2" ht="18.75">
      <c r="A75" s="90">
        <v>66</v>
      </c>
      <c r="B75" s="12" t="s">
        <v>303</v>
      </c>
    </row>
    <row r="76" spans="1:2" ht="18.75">
      <c r="A76" s="90">
        <v>67</v>
      </c>
      <c r="B76" s="12" t="s">
        <v>304</v>
      </c>
    </row>
    <row r="77" spans="1:2" ht="18.75">
      <c r="A77" s="90">
        <v>68</v>
      </c>
      <c r="B77" s="12" t="s">
        <v>305</v>
      </c>
    </row>
    <row r="78" spans="1:2" ht="18.75">
      <c r="A78" s="90">
        <v>69</v>
      </c>
      <c r="B78" s="12" t="s">
        <v>306</v>
      </c>
    </row>
    <row r="79" spans="1:2" ht="18.75">
      <c r="A79" s="90">
        <v>70</v>
      </c>
      <c r="B79" s="12" t="s">
        <v>307</v>
      </c>
    </row>
    <row r="80" spans="1:2" ht="18.75">
      <c r="A80" s="90">
        <v>71</v>
      </c>
      <c r="B80" s="12" t="s">
        <v>308</v>
      </c>
    </row>
    <row r="81" spans="1:2" ht="18.75">
      <c r="A81" s="90">
        <v>72</v>
      </c>
      <c r="B81" s="92" t="s">
        <v>309</v>
      </c>
    </row>
    <row r="82" spans="1:2" ht="18.75">
      <c r="A82" s="90">
        <v>73</v>
      </c>
      <c r="B82" s="12" t="s">
        <v>310</v>
      </c>
    </row>
    <row r="83" spans="1:2" ht="18.75">
      <c r="A83" s="90">
        <v>74</v>
      </c>
      <c r="B83" s="92" t="s">
        <v>311</v>
      </c>
    </row>
    <row r="84" spans="1:2" ht="18.75">
      <c r="A84" s="90">
        <v>75</v>
      </c>
      <c r="B84" s="92" t="s">
        <v>312</v>
      </c>
    </row>
    <row r="85" spans="1:2" ht="18.75">
      <c r="A85" s="90">
        <v>76</v>
      </c>
      <c r="B85" s="12" t="s">
        <v>313</v>
      </c>
    </row>
    <row r="86" spans="1:2" ht="18.75">
      <c r="A86" s="90">
        <v>77</v>
      </c>
      <c r="B86" s="9" t="s">
        <v>314</v>
      </c>
    </row>
    <row r="87" spans="1:2" ht="18.75">
      <c r="A87" s="90">
        <v>78</v>
      </c>
      <c r="B87" s="12" t="s">
        <v>315</v>
      </c>
    </row>
    <row r="88" spans="1:2" ht="18.75">
      <c r="A88" s="90">
        <v>79</v>
      </c>
      <c r="B88" s="12" t="s">
        <v>316</v>
      </c>
    </row>
    <row r="89" spans="1:2" ht="18.75">
      <c r="A89" s="90">
        <v>80</v>
      </c>
      <c r="B89" s="12" t="s">
        <v>317</v>
      </c>
    </row>
    <row r="90" spans="1:2" ht="18.75">
      <c r="A90" s="90">
        <v>81</v>
      </c>
      <c r="B90" s="12" t="s">
        <v>318</v>
      </c>
    </row>
    <row r="91" spans="1:2" ht="18.75">
      <c r="A91" s="90">
        <v>82</v>
      </c>
      <c r="B91" s="12" t="s">
        <v>319</v>
      </c>
    </row>
    <row r="92" spans="1:2" ht="18.75">
      <c r="A92" s="90">
        <v>83</v>
      </c>
      <c r="B92" s="12" t="s">
        <v>320</v>
      </c>
    </row>
    <row r="93" spans="1:2" ht="18.75">
      <c r="A93" s="90">
        <v>84</v>
      </c>
      <c r="B93" s="12" t="s">
        <v>321</v>
      </c>
    </row>
    <row r="94" spans="1:2" ht="18.75">
      <c r="A94" s="90">
        <v>85</v>
      </c>
      <c r="B94" s="12" t="s">
        <v>322</v>
      </c>
    </row>
    <row r="95" spans="1:2" ht="18.75">
      <c r="A95" s="90">
        <v>86</v>
      </c>
      <c r="B95" s="12" t="s">
        <v>323</v>
      </c>
    </row>
    <row r="96" spans="1:2" ht="18.75">
      <c r="A96" s="90">
        <v>87</v>
      </c>
      <c r="B96" s="9" t="s">
        <v>324</v>
      </c>
    </row>
    <row r="97" spans="1:2" ht="18.75">
      <c r="A97" s="90">
        <v>88</v>
      </c>
      <c r="B97" s="92" t="s">
        <v>325</v>
      </c>
    </row>
    <row r="98" spans="1:2" ht="18.75">
      <c r="A98" s="90">
        <v>89</v>
      </c>
      <c r="B98" s="92" t="s">
        <v>326</v>
      </c>
    </row>
    <row r="99" spans="1:2" ht="18.75">
      <c r="A99" s="90">
        <v>90</v>
      </c>
      <c r="B99" s="12" t="s">
        <v>327</v>
      </c>
    </row>
    <row r="100" spans="1:2" ht="18.75">
      <c r="A100" s="90">
        <v>91</v>
      </c>
      <c r="B100" s="12" t="s">
        <v>328</v>
      </c>
    </row>
    <row r="101" spans="1:2" ht="18.75">
      <c r="A101" s="90">
        <v>92</v>
      </c>
      <c r="B101" s="12" t="s">
        <v>329</v>
      </c>
    </row>
    <row r="102" spans="1:2" ht="18.75">
      <c r="A102" s="90">
        <v>93</v>
      </c>
      <c r="B102" s="93" t="s">
        <v>330</v>
      </c>
    </row>
    <row r="103" spans="1:2" ht="18.75">
      <c r="A103" s="90">
        <v>94</v>
      </c>
      <c r="B103" s="12" t="s">
        <v>331</v>
      </c>
    </row>
    <row r="104" spans="1:2" ht="18.75">
      <c r="A104" s="90">
        <v>95</v>
      </c>
      <c r="B104" s="12" t="s">
        <v>332</v>
      </c>
    </row>
    <row r="105" spans="1:2" ht="18.75">
      <c r="A105" s="90">
        <v>96</v>
      </c>
      <c r="B105" s="12" t="s">
        <v>333</v>
      </c>
    </row>
    <row r="106" spans="1:2" ht="18.75">
      <c r="A106" s="90">
        <v>97</v>
      </c>
      <c r="B106" s="12" t="s">
        <v>334</v>
      </c>
    </row>
    <row r="107" spans="1:2" ht="18.75">
      <c r="A107" s="90">
        <v>98</v>
      </c>
      <c r="B107" s="12" t="s">
        <v>335</v>
      </c>
    </row>
    <row r="108" spans="1:2" ht="18.75">
      <c r="A108" s="90">
        <v>99</v>
      </c>
      <c r="B108" s="91" t="s">
        <v>336</v>
      </c>
    </row>
    <row r="109" spans="1:2" ht="18.75">
      <c r="A109" s="90">
        <v>100</v>
      </c>
      <c r="B109" s="12" t="s">
        <v>337</v>
      </c>
    </row>
    <row r="110" spans="1:2" ht="18.75">
      <c r="A110" s="90">
        <v>101</v>
      </c>
      <c r="B110" s="12" t="s">
        <v>338</v>
      </c>
    </row>
    <row r="111" spans="1:2" ht="18.75">
      <c r="A111" s="90">
        <v>102</v>
      </c>
      <c r="B111" s="12" t="s">
        <v>339</v>
      </c>
    </row>
    <row r="112" spans="1:2" ht="18.75">
      <c r="A112" s="90">
        <v>103</v>
      </c>
      <c r="B112" s="12" t="s">
        <v>340</v>
      </c>
    </row>
    <row r="113" spans="1:2" ht="18.75">
      <c r="A113" s="90">
        <v>104</v>
      </c>
      <c r="B113" s="12" t="s">
        <v>341</v>
      </c>
    </row>
    <row r="114" spans="1:2" ht="18.75">
      <c r="A114" s="90">
        <v>105</v>
      </c>
      <c r="B114" s="12" t="s">
        <v>342</v>
      </c>
    </row>
    <row r="115" spans="1:2" ht="18.75">
      <c r="A115" s="90">
        <v>106</v>
      </c>
      <c r="B115" s="12" t="s">
        <v>343</v>
      </c>
    </row>
  </sheetData>
  <mergeCells count="8">
    <mergeCell ref="A1:C1"/>
    <mergeCell ref="A2:C2"/>
    <mergeCell ref="A3:C3"/>
    <mergeCell ref="A4:C4"/>
    <mergeCell ref="A8:C8"/>
    <mergeCell ref="A5:C5"/>
    <mergeCell ref="A6:C6"/>
    <mergeCell ref="A7:C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D25" sqref="D25"/>
    </sheetView>
  </sheetViews>
  <sheetFormatPr defaultColWidth="9.140625" defaultRowHeight="15"/>
  <cols>
    <col min="1" max="1" width="9.140625" style="35"/>
    <col min="2" max="2" width="68.140625" style="35" customWidth="1"/>
    <col min="3" max="3" width="16" style="35" customWidth="1"/>
    <col min="4" max="16384" width="9.140625" style="35"/>
  </cols>
  <sheetData>
    <row r="1" spans="1:3" ht="15.75">
      <c r="A1" s="172" t="s">
        <v>134</v>
      </c>
      <c r="B1" s="172"/>
      <c r="C1" s="172"/>
    </row>
    <row r="2" spans="1:3" ht="15.75">
      <c r="A2" s="172" t="s">
        <v>152</v>
      </c>
      <c r="B2" s="172"/>
      <c r="C2" s="172"/>
    </row>
    <row r="3" spans="1:3" ht="15.75">
      <c r="A3" s="173"/>
      <c r="B3" s="173"/>
      <c r="C3" s="173"/>
    </row>
    <row r="4" spans="1:3" ht="15.75">
      <c r="A4" s="173"/>
      <c r="B4" s="173"/>
      <c r="C4" s="173"/>
    </row>
    <row r="5" spans="1:3" ht="15.75">
      <c r="A5" s="173"/>
      <c r="B5" s="173"/>
      <c r="C5" s="173"/>
    </row>
    <row r="6" spans="1:3" ht="18.75">
      <c r="A6" s="174" t="s">
        <v>135</v>
      </c>
      <c r="B6" s="174"/>
      <c r="C6" s="174"/>
    </row>
    <row r="7" spans="1:3" ht="18.75">
      <c r="A7" s="174" t="s">
        <v>136</v>
      </c>
      <c r="B7" s="174"/>
      <c r="C7" s="174"/>
    </row>
    <row r="8" spans="1:3" ht="15.75">
      <c r="A8" s="175"/>
      <c r="B8" s="175"/>
      <c r="C8" s="175"/>
    </row>
    <row r="9" spans="1:3" ht="15.75">
      <c r="A9" s="173"/>
      <c r="B9" s="173"/>
      <c r="C9" s="173"/>
    </row>
    <row r="10" spans="1:3" ht="18.75">
      <c r="A10" s="88" t="s">
        <v>3</v>
      </c>
      <c r="B10" s="89" t="s">
        <v>117</v>
      </c>
    </row>
    <row r="11" spans="1:3" ht="18.75">
      <c r="A11" s="90">
        <v>1</v>
      </c>
      <c r="B11" s="9" t="s">
        <v>361</v>
      </c>
    </row>
    <row r="12" spans="1:3" ht="18.75">
      <c r="A12" s="90">
        <v>2</v>
      </c>
      <c r="B12" s="9" t="s">
        <v>362</v>
      </c>
    </row>
    <row r="13" spans="1:3" ht="18.75">
      <c r="A13" s="90">
        <v>3</v>
      </c>
      <c r="B13" s="9" t="s">
        <v>363</v>
      </c>
    </row>
    <row r="14" spans="1:3" ht="18.75">
      <c r="A14" s="90">
        <v>4</v>
      </c>
      <c r="B14" s="9" t="s">
        <v>364</v>
      </c>
    </row>
    <row r="15" spans="1:3" ht="18.75">
      <c r="A15" s="90">
        <v>5</v>
      </c>
      <c r="B15" s="9" t="s">
        <v>365</v>
      </c>
    </row>
    <row r="16" spans="1:3" ht="18.75">
      <c r="A16" s="90">
        <v>6</v>
      </c>
      <c r="B16" s="9" t="s">
        <v>366</v>
      </c>
    </row>
    <row r="17" spans="1:2" ht="18.75">
      <c r="A17" s="90">
        <v>7</v>
      </c>
      <c r="B17" s="9" t="s">
        <v>367</v>
      </c>
    </row>
    <row r="18" spans="1:2" ht="18.75">
      <c r="A18" s="90">
        <v>8</v>
      </c>
      <c r="B18" s="9" t="s">
        <v>368</v>
      </c>
    </row>
    <row r="19" spans="1:2" ht="18.75">
      <c r="A19" s="90">
        <v>9</v>
      </c>
      <c r="B19" s="9" t="s">
        <v>369</v>
      </c>
    </row>
    <row r="20" spans="1:2" ht="18.75">
      <c r="A20" s="90">
        <v>10</v>
      </c>
      <c r="B20" s="9" t="s">
        <v>370</v>
      </c>
    </row>
    <row r="21" spans="1:2" ht="18.75">
      <c r="A21" s="90">
        <v>11</v>
      </c>
      <c r="B21" s="9" t="s">
        <v>371</v>
      </c>
    </row>
    <row r="22" spans="1:2" ht="18.75">
      <c r="A22" s="90">
        <v>12</v>
      </c>
      <c r="B22" s="91" t="s">
        <v>372</v>
      </c>
    </row>
    <row r="23" spans="1:2" ht="18.75">
      <c r="A23" s="90">
        <v>13</v>
      </c>
      <c r="B23" s="98" t="s">
        <v>373</v>
      </c>
    </row>
    <row r="24" spans="1:2" ht="18.75">
      <c r="A24" s="90">
        <v>14</v>
      </c>
      <c r="B24" s="91" t="s">
        <v>374</v>
      </c>
    </row>
    <row r="25" spans="1:2" ht="18.75">
      <c r="A25" s="90">
        <v>15</v>
      </c>
      <c r="B25" s="91" t="s">
        <v>375</v>
      </c>
    </row>
    <row r="26" spans="1:2" ht="18.75">
      <c r="A26" s="90">
        <v>16</v>
      </c>
      <c r="B26" s="9" t="s">
        <v>376</v>
      </c>
    </row>
  </sheetData>
  <mergeCells count="9">
    <mergeCell ref="A7:C7"/>
    <mergeCell ref="A8:C8"/>
    <mergeCell ref="A9:C9"/>
    <mergeCell ref="A1:C1"/>
    <mergeCell ref="A2:C2"/>
    <mergeCell ref="A3:C3"/>
    <mergeCell ref="A4:C4"/>
    <mergeCell ref="A5:C5"/>
    <mergeCell ref="A6:C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3"/>
  <sheetViews>
    <sheetView workbookViewId="0">
      <selection activeCell="E21" sqref="E21"/>
    </sheetView>
  </sheetViews>
  <sheetFormatPr defaultRowHeight="15"/>
  <cols>
    <col min="1" max="1" width="11.140625" customWidth="1"/>
    <col min="2" max="2" width="101.28515625" customWidth="1"/>
    <col min="3" max="3" width="18.140625" customWidth="1"/>
  </cols>
  <sheetData>
    <row r="1" spans="1:3" s="8" customFormat="1">
      <c r="C1" s="27" t="s">
        <v>393</v>
      </c>
    </row>
    <row r="2" spans="1:3" s="8" customFormat="1"/>
    <row r="3" spans="1:3" s="8" customFormat="1" ht="18.75">
      <c r="A3" s="94"/>
      <c r="B3" s="125" t="s">
        <v>135</v>
      </c>
    </row>
    <row r="4" spans="1:3" ht="18.75">
      <c r="A4" s="94"/>
      <c r="B4" s="94"/>
    </row>
    <row r="5" spans="1:3" ht="18.75">
      <c r="A5" s="95" t="s">
        <v>3</v>
      </c>
      <c r="B5" s="96" t="s">
        <v>117</v>
      </c>
    </row>
    <row r="6" spans="1:3" s="35" customFormat="1" ht="18.75">
      <c r="A6" s="95"/>
      <c r="B6" s="123" t="s">
        <v>543</v>
      </c>
    </row>
    <row r="7" spans="1:3" s="35" customFormat="1" ht="18.75">
      <c r="A7" s="95">
        <v>1</v>
      </c>
      <c r="B7" s="118" t="s">
        <v>544</v>
      </c>
    </row>
    <row r="8" spans="1:3" s="35" customFormat="1" ht="18.75">
      <c r="A8" s="95">
        <v>2</v>
      </c>
      <c r="B8" s="118" t="s">
        <v>545</v>
      </c>
    </row>
    <row r="9" spans="1:3" s="35" customFormat="1" ht="18.75">
      <c r="A9" s="95">
        <v>3</v>
      </c>
      <c r="B9" s="118" t="s">
        <v>546</v>
      </c>
    </row>
    <row r="10" spans="1:3" s="35" customFormat="1" ht="18.75">
      <c r="A10" s="95"/>
      <c r="B10" s="121" t="s">
        <v>548</v>
      </c>
    </row>
    <row r="11" spans="1:3" s="35" customFormat="1" ht="18.75">
      <c r="A11" s="95">
        <v>4</v>
      </c>
      <c r="B11" s="118" t="s">
        <v>547</v>
      </c>
    </row>
    <row r="12" spans="1:3" s="35" customFormat="1" ht="18.75">
      <c r="A12" s="95"/>
      <c r="B12" s="121" t="s">
        <v>550</v>
      </c>
    </row>
    <row r="13" spans="1:3" s="35" customFormat="1" ht="18.75">
      <c r="A13" s="95">
        <v>5</v>
      </c>
      <c r="B13" s="118" t="s">
        <v>549</v>
      </c>
    </row>
    <row r="14" spans="1:3" ht="18.75">
      <c r="A14" s="95"/>
      <c r="B14" s="119" t="s">
        <v>377</v>
      </c>
    </row>
    <row r="15" spans="1:3" ht="18.75">
      <c r="A15" s="95">
        <v>6</v>
      </c>
      <c r="B15" s="118" t="s">
        <v>388</v>
      </c>
    </row>
    <row r="16" spans="1:3" ht="18.75">
      <c r="A16" s="95">
        <v>7</v>
      </c>
      <c r="B16" s="97" t="s">
        <v>378</v>
      </c>
    </row>
    <row r="17" spans="1:2" ht="18.75">
      <c r="A17" s="95"/>
      <c r="B17" s="120" t="s">
        <v>379</v>
      </c>
    </row>
    <row r="18" spans="1:2" ht="18.75">
      <c r="A18" s="95">
        <v>8</v>
      </c>
      <c r="B18" s="97" t="s">
        <v>380</v>
      </c>
    </row>
    <row r="19" spans="1:2" ht="18.75">
      <c r="A19" s="95"/>
      <c r="B19" s="120" t="s">
        <v>381</v>
      </c>
    </row>
    <row r="20" spans="1:2" ht="18.75">
      <c r="A20" s="95">
        <v>9</v>
      </c>
      <c r="B20" s="97" t="s">
        <v>382</v>
      </c>
    </row>
    <row r="21" spans="1:2" ht="18.75">
      <c r="A21" s="95"/>
      <c r="B21" s="120" t="s">
        <v>383</v>
      </c>
    </row>
    <row r="22" spans="1:2" ht="18.75">
      <c r="A22" s="95">
        <v>10</v>
      </c>
      <c r="B22" s="97" t="s">
        <v>384</v>
      </c>
    </row>
    <row r="23" spans="1:2" ht="18.75">
      <c r="A23" s="95"/>
      <c r="B23" s="120" t="s">
        <v>385</v>
      </c>
    </row>
    <row r="24" spans="1:2" ht="18.75">
      <c r="A24" s="95">
        <v>11</v>
      </c>
      <c r="B24" s="97" t="s">
        <v>387</v>
      </c>
    </row>
    <row r="25" spans="1:2" ht="18.75">
      <c r="A25" s="95">
        <v>12</v>
      </c>
      <c r="B25" s="97" t="s">
        <v>551</v>
      </c>
    </row>
    <row r="26" spans="1:2" ht="18.75">
      <c r="A26" s="95">
        <v>13</v>
      </c>
      <c r="B26" s="97" t="s">
        <v>386</v>
      </c>
    </row>
    <row r="27" spans="1:2" ht="18.75">
      <c r="A27" s="95"/>
      <c r="B27" s="120" t="s">
        <v>389</v>
      </c>
    </row>
    <row r="28" spans="1:2" ht="18.75">
      <c r="A28" s="95">
        <v>14</v>
      </c>
      <c r="B28" s="97" t="s">
        <v>390</v>
      </c>
    </row>
    <row r="29" spans="1:2" ht="18.75">
      <c r="A29" s="95"/>
      <c r="B29" s="120" t="s">
        <v>391</v>
      </c>
    </row>
    <row r="30" spans="1:2" ht="18.75">
      <c r="A30" s="95">
        <v>15</v>
      </c>
      <c r="B30" s="97" t="s">
        <v>392</v>
      </c>
    </row>
    <row r="31" spans="1:2" ht="18.75">
      <c r="A31" s="95"/>
      <c r="B31" s="121" t="s">
        <v>394</v>
      </c>
    </row>
    <row r="32" spans="1:2" ht="18.75">
      <c r="A32" s="95">
        <v>16</v>
      </c>
      <c r="B32" s="118" t="s">
        <v>395</v>
      </c>
    </row>
    <row r="33" spans="1:2" ht="18.75">
      <c r="A33" s="95">
        <v>17</v>
      </c>
      <c r="B33" s="118" t="s">
        <v>396</v>
      </c>
    </row>
    <row r="34" spans="1:2" ht="18.75">
      <c r="A34" s="95">
        <v>18</v>
      </c>
      <c r="B34" s="118" t="s">
        <v>397</v>
      </c>
    </row>
    <row r="35" spans="1:2" ht="18.75">
      <c r="A35" s="95">
        <v>19</v>
      </c>
      <c r="B35" s="118" t="s">
        <v>398</v>
      </c>
    </row>
    <row r="36" spans="1:2" ht="18.75">
      <c r="A36" s="95">
        <v>20</v>
      </c>
      <c r="B36" s="118" t="s">
        <v>399</v>
      </c>
    </row>
    <row r="37" spans="1:2" ht="18.75">
      <c r="A37" s="95">
        <v>21</v>
      </c>
      <c r="B37" s="118" t="s">
        <v>400</v>
      </c>
    </row>
    <row r="38" spans="1:2" ht="18.75">
      <c r="A38" s="95">
        <v>22</v>
      </c>
      <c r="B38" s="118" t="s">
        <v>401</v>
      </c>
    </row>
    <row r="39" spans="1:2" ht="18.75">
      <c r="A39" s="95">
        <v>23</v>
      </c>
      <c r="B39" s="97" t="s">
        <v>402</v>
      </c>
    </row>
    <row r="40" spans="1:2" ht="18.75">
      <c r="A40" s="95">
        <v>24</v>
      </c>
      <c r="B40" s="97" t="s">
        <v>403</v>
      </c>
    </row>
    <row r="41" spans="1:2" ht="18.75">
      <c r="A41" s="95">
        <v>25</v>
      </c>
      <c r="B41" s="97" t="s">
        <v>404</v>
      </c>
    </row>
    <row r="42" spans="1:2" ht="18.75">
      <c r="A42" s="95"/>
      <c r="B42" s="120" t="s">
        <v>406</v>
      </c>
    </row>
    <row r="43" spans="1:2" ht="18.75">
      <c r="A43" s="95">
        <v>26</v>
      </c>
      <c r="B43" s="97" t="s">
        <v>405</v>
      </c>
    </row>
    <row r="44" spans="1:2" ht="18.75">
      <c r="A44" s="95"/>
      <c r="B44" s="120" t="s">
        <v>407</v>
      </c>
    </row>
    <row r="45" spans="1:2" ht="18.75">
      <c r="A45" s="95">
        <v>27</v>
      </c>
      <c r="B45" s="97" t="s">
        <v>409</v>
      </c>
    </row>
    <row r="46" spans="1:2" ht="18.75">
      <c r="A46" s="95">
        <v>28</v>
      </c>
      <c r="B46" s="97" t="s">
        <v>408</v>
      </c>
    </row>
    <row r="47" spans="1:2" ht="18.75">
      <c r="A47" s="95"/>
      <c r="B47" s="120" t="s">
        <v>411</v>
      </c>
    </row>
    <row r="48" spans="1:2" ht="18.75">
      <c r="A48" s="95">
        <v>29</v>
      </c>
      <c r="B48" s="97" t="s">
        <v>410</v>
      </c>
    </row>
    <row r="49" spans="1:2" s="35" customFormat="1" ht="18.75">
      <c r="A49" s="95"/>
      <c r="B49" s="121" t="s">
        <v>553</v>
      </c>
    </row>
    <row r="50" spans="1:2" s="35" customFormat="1" ht="18.75">
      <c r="A50" s="95">
        <v>30</v>
      </c>
      <c r="B50" s="118" t="s">
        <v>552</v>
      </c>
    </row>
    <row r="51" spans="1:2" ht="18.75">
      <c r="A51" s="95"/>
      <c r="B51" s="120" t="s">
        <v>554</v>
      </c>
    </row>
    <row r="52" spans="1:2" ht="18.75">
      <c r="A52" s="95">
        <v>31</v>
      </c>
      <c r="B52" s="97" t="s">
        <v>412</v>
      </c>
    </row>
    <row r="53" spans="1:2" ht="18.75">
      <c r="A53" s="95"/>
      <c r="B53" s="120" t="s">
        <v>413</v>
      </c>
    </row>
    <row r="54" spans="1:2" ht="18.75">
      <c r="A54" s="95">
        <v>32</v>
      </c>
      <c r="B54" s="97" t="s">
        <v>414</v>
      </c>
    </row>
    <row r="55" spans="1:2" ht="18.75">
      <c r="A55" s="95">
        <v>33</v>
      </c>
      <c r="B55" s="97" t="s">
        <v>415</v>
      </c>
    </row>
    <row r="56" spans="1:2" ht="18.75">
      <c r="A56" s="95">
        <v>34</v>
      </c>
      <c r="B56" s="97" t="s">
        <v>416</v>
      </c>
    </row>
    <row r="57" spans="1:2" ht="18.75">
      <c r="A57" s="95"/>
      <c r="B57" s="120" t="s">
        <v>417</v>
      </c>
    </row>
    <row r="58" spans="1:2" ht="18.75">
      <c r="A58" s="95">
        <v>35</v>
      </c>
      <c r="B58" s="97" t="s">
        <v>418</v>
      </c>
    </row>
    <row r="59" spans="1:2" ht="18.75">
      <c r="A59" s="95"/>
      <c r="B59" s="120" t="s">
        <v>422</v>
      </c>
    </row>
    <row r="60" spans="1:2" ht="18.75">
      <c r="A60" s="95">
        <v>36</v>
      </c>
      <c r="B60" s="97" t="s">
        <v>419</v>
      </c>
    </row>
    <row r="61" spans="1:2" ht="18.75">
      <c r="A61" s="95">
        <v>37</v>
      </c>
      <c r="B61" s="97" t="s">
        <v>420</v>
      </c>
    </row>
    <row r="62" spans="1:2" ht="18.75">
      <c r="A62" s="95">
        <v>38</v>
      </c>
      <c r="B62" s="97" t="s">
        <v>421</v>
      </c>
    </row>
    <row r="63" spans="1:2" ht="18.75">
      <c r="A63" s="95"/>
      <c r="B63" s="120" t="s">
        <v>423</v>
      </c>
    </row>
    <row r="64" spans="1:2" ht="18.75">
      <c r="A64" s="95">
        <v>39</v>
      </c>
      <c r="B64" s="97" t="s">
        <v>424</v>
      </c>
    </row>
    <row r="65" spans="1:2" ht="18.75">
      <c r="A65" s="95">
        <v>40</v>
      </c>
      <c r="B65" s="97" t="s">
        <v>425</v>
      </c>
    </row>
    <row r="66" spans="1:2" ht="18.75">
      <c r="A66" s="95">
        <v>41</v>
      </c>
      <c r="B66" s="97" t="s">
        <v>426</v>
      </c>
    </row>
    <row r="67" spans="1:2" ht="18.75">
      <c r="A67" s="95">
        <v>42</v>
      </c>
      <c r="B67" s="97" t="s">
        <v>427</v>
      </c>
    </row>
    <row r="68" spans="1:2" ht="18.75">
      <c r="A68" s="95">
        <v>43</v>
      </c>
      <c r="B68" s="97" t="s">
        <v>428</v>
      </c>
    </row>
    <row r="69" spans="1:2" ht="18.75">
      <c r="A69" s="95">
        <v>44</v>
      </c>
      <c r="B69" s="97" t="s">
        <v>429</v>
      </c>
    </row>
    <row r="70" spans="1:2" ht="18.75">
      <c r="A70" s="95">
        <v>45</v>
      </c>
      <c r="B70" s="97" t="s">
        <v>430</v>
      </c>
    </row>
    <row r="71" spans="1:2" ht="18.75">
      <c r="A71" s="95">
        <v>46</v>
      </c>
      <c r="B71" s="97" t="s">
        <v>431</v>
      </c>
    </row>
    <row r="72" spans="1:2" ht="18.75">
      <c r="A72" s="95">
        <v>47</v>
      </c>
      <c r="B72" s="97" t="s">
        <v>432</v>
      </c>
    </row>
    <row r="73" spans="1:2" ht="18.75">
      <c r="A73" s="95"/>
      <c r="B73" s="120" t="s">
        <v>433</v>
      </c>
    </row>
    <row r="74" spans="1:2" ht="18.75">
      <c r="A74" s="95">
        <v>48</v>
      </c>
      <c r="B74" s="97" t="s">
        <v>434</v>
      </c>
    </row>
    <row r="75" spans="1:2" ht="18.75">
      <c r="A75" s="95"/>
      <c r="B75" s="120" t="s">
        <v>435</v>
      </c>
    </row>
    <row r="76" spans="1:2" ht="18.75">
      <c r="A76" s="95">
        <v>49</v>
      </c>
      <c r="B76" s="97" t="s">
        <v>436</v>
      </c>
    </row>
    <row r="77" spans="1:2" ht="18.75">
      <c r="A77" s="95">
        <v>50</v>
      </c>
      <c r="B77" s="97" t="s">
        <v>437</v>
      </c>
    </row>
    <row r="78" spans="1:2" ht="18.75">
      <c r="A78" s="95">
        <v>51</v>
      </c>
      <c r="B78" s="97" t="s">
        <v>438</v>
      </c>
    </row>
    <row r="79" spans="1:2" ht="18.75">
      <c r="A79" s="95"/>
      <c r="B79" s="120" t="s">
        <v>439</v>
      </c>
    </row>
    <row r="80" spans="1:2" ht="18.75">
      <c r="A80" s="95">
        <v>52</v>
      </c>
      <c r="B80" s="97" t="s">
        <v>440</v>
      </c>
    </row>
    <row r="81" spans="1:2" ht="18.75">
      <c r="A81" s="95">
        <v>53</v>
      </c>
      <c r="B81" s="97" t="s">
        <v>441</v>
      </c>
    </row>
    <row r="82" spans="1:2" ht="18.75">
      <c r="A82" s="95">
        <v>54</v>
      </c>
      <c r="B82" s="97" t="s">
        <v>442</v>
      </c>
    </row>
    <row r="83" spans="1:2" ht="18.75">
      <c r="A83" s="95">
        <v>55</v>
      </c>
      <c r="B83" s="97" t="s">
        <v>443</v>
      </c>
    </row>
    <row r="84" spans="1:2" ht="18.75">
      <c r="A84" s="95"/>
      <c r="B84" s="120" t="s">
        <v>444</v>
      </c>
    </row>
    <row r="85" spans="1:2" ht="18.75">
      <c r="A85" s="95">
        <v>56</v>
      </c>
      <c r="B85" s="118" t="s">
        <v>445</v>
      </c>
    </row>
    <row r="86" spans="1:2" ht="18.75">
      <c r="A86" s="95">
        <v>57</v>
      </c>
      <c r="B86" s="118" t="s">
        <v>447</v>
      </c>
    </row>
    <row r="87" spans="1:2" s="35" customFormat="1" ht="18.75">
      <c r="A87" s="95">
        <v>58</v>
      </c>
      <c r="B87" s="118" t="s">
        <v>446</v>
      </c>
    </row>
    <row r="88" spans="1:2" ht="18.75">
      <c r="A88" s="95">
        <v>59</v>
      </c>
      <c r="B88" s="118" t="s">
        <v>448</v>
      </c>
    </row>
    <row r="89" spans="1:2" ht="18.75">
      <c r="A89" s="34"/>
      <c r="B89" s="122" t="s">
        <v>450</v>
      </c>
    </row>
    <row r="90" spans="1:2" ht="18.75">
      <c r="A90" s="25">
        <v>60</v>
      </c>
      <c r="B90" s="10" t="s">
        <v>449</v>
      </c>
    </row>
    <row r="91" spans="1:2" ht="18.75">
      <c r="A91" s="25"/>
      <c r="B91" s="122" t="s">
        <v>456</v>
      </c>
    </row>
    <row r="92" spans="1:2" ht="18.75">
      <c r="A92" s="25">
        <v>61</v>
      </c>
      <c r="B92" s="118" t="s">
        <v>457</v>
      </c>
    </row>
    <row r="93" spans="1:2" ht="18.75">
      <c r="A93" s="25">
        <v>62</v>
      </c>
      <c r="B93" s="118" t="s">
        <v>458</v>
      </c>
    </row>
    <row r="94" spans="1:2" ht="18.75">
      <c r="A94" s="25">
        <v>63</v>
      </c>
      <c r="B94" s="118" t="s">
        <v>459</v>
      </c>
    </row>
    <row r="95" spans="1:2" ht="18.75">
      <c r="A95" s="25">
        <v>64</v>
      </c>
      <c r="B95" s="118" t="s">
        <v>460</v>
      </c>
    </row>
    <row r="96" spans="1:2" ht="18.75">
      <c r="A96" s="25">
        <v>65</v>
      </c>
      <c r="B96" s="118" t="s">
        <v>461</v>
      </c>
    </row>
    <row r="97" spans="1:2" ht="18.75">
      <c r="A97" s="25">
        <v>66</v>
      </c>
      <c r="B97" s="118" t="s">
        <v>462</v>
      </c>
    </row>
    <row r="98" spans="1:2" ht="18.75">
      <c r="A98" s="25">
        <v>67</v>
      </c>
      <c r="B98" s="118" t="s">
        <v>463</v>
      </c>
    </row>
    <row r="99" spans="1:2" ht="18.75">
      <c r="A99" s="25">
        <v>68</v>
      </c>
      <c r="B99" s="118" t="s">
        <v>464</v>
      </c>
    </row>
    <row r="100" spans="1:2" ht="18.75">
      <c r="A100" s="25">
        <v>69</v>
      </c>
      <c r="B100" s="118" t="s">
        <v>465</v>
      </c>
    </row>
    <row r="101" spans="1:2" ht="18.75">
      <c r="A101" s="25">
        <v>70</v>
      </c>
      <c r="B101" s="118" t="s">
        <v>466</v>
      </c>
    </row>
    <row r="102" spans="1:2" ht="18.75">
      <c r="A102" s="25">
        <v>71</v>
      </c>
      <c r="B102" s="118" t="s">
        <v>467</v>
      </c>
    </row>
    <row r="103" spans="1:2" ht="18.75">
      <c r="A103" s="25">
        <v>72</v>
      </c>
      <c r="B103" s="118" t="s">
        <v>468</v>
      </c>
    </row>
    <row r="104" spans="1:2" ht="18.75">
      <c r="A104" s="25">
        <v>73</v>
      </c>
      <c r="B104" s="118" t="s">
        <v>469</v>
      </c>
    </row>
    <row r="105" spans="1:2" ht="18.75">
      <c r="A105" s="25">
        <v>74</v>
      </c>
      <c r="B105" s="118" t="s">
        <v>451</v>
      </c>
    </row>
    <row r="106" spans="1:2" ht="18.75">
      <c r="A106" s="25">
        <v>75</v>
      </c>
      <c r="B106" s="118" t="s">
        <v>452</v>
      </c>
    </row>
    <row r="107" spans="1:2" ht="18.75">
      <c r="A107" s="25">
        <v>76</v>
      </c>
      <c r="B107" s="118" t="s">
        <v>453</v>
      </c>
    </row>
    <row r="108" spans="1:2" ht="18.75">
      <c r="A108" s="25">
        <v>77</v>
      </c>
      <c r="B108" s="118" t="s">
        <v>454</v>
      </c>
    </row>
    <row r="109" spans="1:2" ht="18.75">
      <c r="A109" s="25">
        <v>78</v>
      </c>
      <c r="B109" s="118" t="s">
        <v>455</v>
      </c>
    </row>
    <row r="110" spans="1:2" s="35" customFormat="1" ht="18.75">
      <c r="A110" s="25"/>
      <c r="B110" s="121" t="s">
        <v>470</v>
      </c>
    </row>
    <row r="111" spans="1:2" ht="18.75">
      <c r="A111" s="25">
        <v>79</v>
      </c>
      <c r="B111" s="118" t="s">
        <v>471</v>
      </c>
    </row>
    <row r="112" spans="1:2" ht="18.75">
      <c r="A112" s="25">
        <v>80</v>
      </c>
      <c r="B112" s="118" t="s">
        <v>472</v>
      </c>
    </row>
    <row r="113" spans="1:2" ht="18.75">
      <c r="A113" s="25">
        <v>81</v>
      </c>
      <c r="B113" s="118" t="s">
        <v>473</v>
      </c>
    </row>
    <row r="114" spans="1:2" ht="18.75">
      <c r="A114" s="25">
        <v>82</v>
      </c>
      <c r="B114" s="118" t="s">
        <v>474</v>
      </c>
    </row>
    <row r="115" spans="1:2" ht="18.75">
      <c r="A115" s="25">
        <v>83</v>
      </c>
      <c r="B115" s="118" t="s">
        <v>475</v>
      </c>
    </row>
    <row r="116" spans="1:2" ht="18.75">
      <c r="A116" s="25">
        <v>84</v>
      </c>
      <c r="B116" s="118" t="s">
        <v>476</v>
      </c>
    </row>
    <row r="117" spans="1:2" ht="18.75">
      <c r="A117" s="25"/>
      <c r="B117" s="121" t="s">
        <v>478</v>
      </c>
    </row>
    <row r="118" spans="1:2" ht="18.75">
      <c r="A118" s="25">
        <v>85</v>
      </c>
      <c r="B118" s="118" t="s">
        <v>477</v>
      </c>
    </row>
    <row r="119" spans="1:2" ht="18.75">
      <c r="A119" s="25"/>
      <c r="B119" s="121" t="s">
        <v>480</v>
      </c>
    </row>
    <row r="120" spans="1:2" ht="18.75">
      <c r="A120" s="25">
        <v>86</v>
      </c>
      <c r="B120" s="118" t="s">
        <v>479</v>
      </c>
    </row>
    <row r="121" spans="1:2" ht="18.75">
      <c r="A121" s="25"/>
      <c r="B121" s="121" t="s">
        <v>482</v>
      </c>
    </row>
    <row r="122" spans="1:2" ht="18.75">
      <c r="A122" s="124">
        <v>87</v>
      </c>
      <c r="B122" s="118" t="s">
        <v>481</v>
      </c>
    </row>
    <row r="123" spans="1:2" s="35" customFormat="1" ht="18.75">
      <c r="A123" s="124"/>
      <c r="B123" s="119" t="s">
        <v>555</v>
      </c>
    </row>
    <row r="124" spans="1:2" ht="18.75">
      <c r="A124" s="124">
        <v>88</v>
      </c>
      <c r="B124" s="118" t="s">
        <v>483</v>
      </c>
    </row>
    <row r="125" spans="1:2" ht="18.75">
      <c r="A125" s="124">
        <v>89</v>
      </c>
      <c r="B125" s="118" t="s">
        <v>485</v>
      </c>
    </row>
    <row r="126" spans="1:2" ht="18.75">
      <c r="A126" s="124">
        <v>90</v>
      </c>
      <c r="B126" s="118" t="s">
        <v>484</v>
      </c>
    </row>
    <row r="127" spans="1:2" ht="18.75">
      <c r="A127" s="124">
        <v>91</v>
      </c>
      <c r="B127" s="118" t="s">
        <v>486</v>
      </c>
    </row>
    <row r="128" spans="1:2" ht="18.75">
      <c r="A128" s="124">
        <v>92</v>
      </c>
      <c r="B128" s="118" t="s">
        <v>487</v>
      </c>
    </row>
    <row r="129" spans="1:2" ht="18.75">
      <c r="A129" s="124">
        <v>93</v>
      </c>
      <c r="B129" s="118" t="s">
        <v>488</v>
      </c>
    </row>
    <row r="130" spans="1:2" ht="18.75">
      <c r="A130" s="124">
        <v>94</v>
      </c>
      <c r="B130" s="118" t="s">
        <v>489</v>
      </c>
    </row>
    <row r="131" spans="1:2" ht="18.75">
      <c r="A131" s="124">
        <v>95</v>
      </c>
      <c r="B131" s="118" t="s">
        <v>490</v>
      </c>
    </row>
    <row r="132" spans="1:2" ht="18.75">
      <c r="A132" s="11"/>
      <c r="B132" s="121" t="s">
        <v>492</v>
      </c>
    </row>
    <row r="133" spans="1:2" ht="18.75">
      <c r="A133" s="124">
        <v>96</v>
      </c>
      <c r="B133" s="118" t="s">
        <v>491</v>
      </c>
    </row>
    <row r="134" spans="1:2" ht="18.75">
      <c r="A134" s="11"/>
      <c r="B134" s="121" t="s">
        <v>493</v>
      </c>
    </row>
    <row r="135" spans="1:2" ht="18.75">
      <c r="A135" s="124">
        <v>97</v>
      </c>
      <c r="B135" s="118" t="s">
        <v>494</v>
      </c>
    </row>
    <row r="136" spans="1:2" ht="18.75">
      <c r="A136" s="11"/>
      <c r="B136" s="121" t="s">
        <v>495</v>
      </c>
    </row>
    <row r="137" spans="1:2" ht="18.75">
      <c r="A137" s="124">
        <v>98</v>
      </c>
      <c r="B137" s="118" t="s">
        <v>496</v>
      </c>
    </row>
    <row r="138" spans="1:2" ht="18.75">
      <c r="A138" s="124">
        <v>99</v>
      </c>
      <c r="B138" s="118" t="s">
        <v>497</v>
      </c>
    </row>
    <row r="139" spans="1:2" ht="18.75">
      <c r="A139" s="124"/>
      <c r="B139" s="121" t="s">
        <v>509</v>
      </c>
    </row>
    <row r="140" spans="1:2" ht="18.75">
      <c r="A140" s="124">
        <v>100</v>
      </c>
      <c r="B140" s="118" t="s">
        <v>499</v>
      </c>
    </row>
    <row r="141" spans="1:2" ht="18.75">
      <c r="A141" s="124">
        <v>101</v>
      </c>
      <c r="B141" s="118" t="s">
        <v>500</v>
      </c>
    </row>
    <row r="142" spans="1:2" ht="18.75">
      <c r="A142" s="124">
        <v>102</v>
      </c>
      <c r="B142" s="118" t="s">
        <v>501</v>
      </c>
    </row>
    <row r="143" spans="1:2" ht="18.75">
      <c r="A143" s="124">
        <v>103</v>
      </c>
      <c r="B143" s="118" t="s">
        <v>502</v>
      </c>
    </row>
    <row r="144" spans="1:2" ht="18.75">
      <c r="A144" s="124">
        <v>104</v>
      </c>
      <c r="B144" s="118" t="s">
        <v>503</v>
      </c>
    </row>
    <row r="145" spans="1:2" ht="18.75">
      <c r="A145" s="124">
        <v>105</v>
      </c>
      <c r="B145" s="118" t="s">
        <v>498</v>
      </c>
    </row>
    <row r="146" spans="1:2" ht="18.75">
      <c r="A146" s="34"/>
      <c r="B146" s="121" t="s">
        <v>504</v>
      </c>
    </row>
    <row r="147" spans="1:2" ht="18.75">
      <c r="A147" s="124">
        <v>106</v>
      </c>
      <c r="B147" s="118" t="s">
        <v>505</v>
      </c>
    </row>
    <row r="148" spans="1:2" ht="18.75">
      <c r="A148" s="124">
        <v>107</v>
      </c>
      <c r="B148" s="118" t="s">
        <v>506</v>
      </c>
    </row>
    <row r="149" spans="1:2" ht="18.75">
      <c r="A149" s="124">
        <v>108</v>
      </c>
      <c r="B149" s="118" t="s">
        <v>507</v>
      </c>
    </row>
    <row r="150" spans="1:2" ht="18.75">
      <c r="A150" s="11"/>
      <c r="B150" s="121" t="s">
        <v>508</v>
      </c>
    </row>
    <row r="151" spans="1:2" ht="18.75">
      <c r="A151" s="124">
        <v>109</v>
      </c>
      <c r="B151" s="118" t="s">
        <v>511</v>
      </c>
    </row>
    <row r="152" spans="1:2" ht="18.75">
      <c r="A152" s="124">
        <v>110</v>
      </c>
      <c r="B152" s="118" t="s">
        <v>512</v>
      </c>
    </row>
    <row r="153" spans="1:2" ht="18.75">
      <c r="A153" s="124">
        <v>111</v>
      </c>
      <c r="B153" s="118" t="s">
        <v>513</v>
      </c>
    </row>
    <row r="154" spans="1:2" ht="18.75">
      <c r="A154" s="124">
        <v>112</v>
      </c>
      <c r="B154" s="118" t="s">
        <v>514</v>
      </c>
    </row>
    <row r="155" spans="1:2" ht="18.75">
      <c r="A155" s="124">
        <v>113</v>
      </c>
      <c r="B155" s="118" t="s">
        <v>515</v>
      </c>
    </row>
    <row r="156" spans="1:2" ht="18.75">
      <c r="A156" s="124">
        <v>114</v>
      </c>
      <c r="B156" s="118" t="s">
        <v>510</v>
      </c>
    </row>
    <row r="157" spans="1:2" ht="18.75">
      <c r="A157" s="124"/>
      <c r="B157" s="121" t="s">
        <v>516</v>
      </c>
    </row>
    <row r="158" spans="1:2" ht="18.75">
      <c r="A158" s="124">
        <v>115</v>
      </c>
      <c r="B158" s="118" t="s">
        <v>517</v>
      </c>
    </row>
    <row r="159" spans="1:2" ht="18.75">
      <c r="A159" s="124">
        <v>116</v>
      </c>
      <c r="B159" s="118" t="s">
        <v>518</v>
      </c>
    </row>
    <row r="160" spans="1:2" ht="18.75">
      <c r="A160" s="124">
        <v>117</v>
      </c>
      <c r="B160" s="118" t="s">
        <v>519</v>
      </c>
    </row>
    <row r="161" spans="1:2" ht="18.75">
      <c r="A161" s="124">
        <v>118</v>
      </c>
      <c r="B161" s="118" t="s">
        <v>520</v>
      </c>
    </row>
    <row r="162" spans="1:2" ht="18.75">
      <c r="A162" s="11"/>
      <c r="B162" s="121" t="s">
        <v>522</v>
      </c>
    </row>
    <row r="163" spans="1:2" ht="18.75">
      <c r="A163" s="124">
        <v>119</v>
      </c>
      <c r="B163" s="118" t="s">
        <v>521</v>
      </c>
    </row>
    <row r="164" spans="1:2" ht="18.75">
      <c r="A164" s="11"/>
      <c r="B164" s="123" t="s">
        <v>523</v>
      </c>
    </row>
    <row r="165" spans="1:2" ht="18.75">
      <c r="A165" s="117">
        <v>120</v>
      </c>
      <c r="B165" s="118" t="s">
        <v>524</v>
      </c>
    </row>
    <row r="166" spans="1:2" ht="18.75">
      <c r="A166" s="117">
        <v>121</v>
      </c>
      <c r="B166" s="118" t="s">
        <v>525</v>
      </c>
    </row>
    <row r="167" spans="1:2" ht="18.75">
      <c r="A167" s="25">
        <v>122</v>
      </c>
      <c r="B167" s="118" t="s">
        <v>526</v>
      </c>
    </row>
    <row r="168" spans="1:2" ht="18.75">
      <c r="A168" s="25">
        <v>123</v>
      </c>
      <c r="B168" s="118" t="s">
        <v>527</v>
      </c>
    </row>
    <row r="169" spans="1:2" ht="18.75">
      <c r="A169" s="25">
        <v>124</v>
      </c>
      <c r="B169" s="118" t="s">
        <v>528</v>
      </c>
    </row>
    <row r="170" spans="1:2" ht="18.75">
      <c r="A170" s="25">
        <v>125</v>
      </c>
      <c r="B170" s="118" t="s">
        <v>529</v>
      </c>
    </row>
    <row r="171" spans="1:2" ht="18.75">
      <c r="A171" s="10"/>
      <c r="B171" s="122" t="s">
        <v>531</v>
      </c>
    </row>
    <row r="172" spans="1:2" ht="18.75">
      <c r="A172" s="25">
        <v>126</v>
      </c>
      <c r="B172" s="10" t="s">
        <v>530</v>
      </c>
    </row>
    <row r="173" spans="1:2" ht="18.75">
      <c r="A173" s="10"/>
      <c r="B173" s="121" t="s">
        <v>534</v>
      </c>
    </row>
    <row r="174" spans="1:2" ht="18.75">
      <c r="A174" s="25">
        <v>127</v>
      </c>
      <c r="B174" s="118" t="s">
        <v>532</v>
      </c>
    </row>
    <row r="175" spans="1:2" ht="18.75">
      <c r="A175" s="25">
        <v>128</v>
      </c>
      <c r="B175" s="118" t="s">
        <v>533</v>
      </c>
    </row>
    <row r="176" spans="1:2" ht="18.75">
      <c r="A176" s="11"/>
      <c r="B176" s="121" t="s">
        <v>536</v>
      </c>
    </row>
    <row r="177" spans="1:2" ht="18.75">
      <c r="A177" s="25">
        <v>129</v>
      </c>
      <c r="B177" s="118" t="s">
        <v>535</v>
      </c>
    </row>
    <row r="178" spans="1:2" ht="18.75">
      <c r="A178" s="11"/>
      <c r="B178" s="121" t="s">
        <v>537</v>
      </c>
    </row>
    <row r="179" spans="1:2" ht="18.75">
      <c r="A179" s="25">
        <v>130</v>
      </c>
      <c r="B179" s="118" t="s">
        <v>538</v>
      </c>
    </row>
    <row r="180" spans="1:2" ht="18.75">
      <c r="A180" s="11"/>
      <c r="B180" s="121" t="s">
        <v>540</v>
      </c>
    </row>
    <row r="181" spans="1:2" ht="18.75">
      <c r="A181" s="25">
        <v>131</v>
      </c>
      <c r="B181" s="118" t="s">
        <v>539</v>
      </c>
    </row>
    <row r="182" spans="1:2" ht="18.75">
      <c r="A182" s="11"/>
      <c r="B182" s="121" t="s">
        <v>541</v>
      </c>
    </row>
    <row r="183" spans="1:2" ht="18.75">
      <c r="A183" s="25">
        <v>132</v>
      </c>
      <c r="B183" s="118" t="s">
        <v>542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тепло  2021 УТВЕРЖДЕНИЕ </vt:lpstr>
      <vt:lpstr>Прил№1ГУП БКЭ</vt:lpstr>
      <vt:lpstr>Прил№2ГУП БКЭ </vt:lpstr>
      <vt:lpstr>Прил№3ГУП БКЭ</vt:lpstr>
      <vt:lpstr>'тепло  2021 УТВЕРЖДЕНИЕ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Krasnyatova</dc:creator>
  <cp:lastModifiedBy>Ivanova</cp:lastModifiedBy>
  <cp:lastPrinted>2021-05-20T15:17:01Z</cp:lastPrinted>
  <dcterms:created xsi:type="dcterms:W3CDTF">2015-01-12T07:50:34Z</dcterms:created>
  <dcterms:modified xsi:type="dcterms:W3CDTF">2021-07-01T13:56:02Z</dcterms:modified>
</cp:coreProperties>
</file>